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090" activeTab="0"/>
  </bookViews>
  <sheets>
    <sheet name="INDICE" sheetId="1" r:id="rId1"/>
    <sheet name="NOTAS" sheetId="2" r:id="rId2"/>
    <sheet name="CUADRO 1.1" sheetId="3" r:id="rId3"/>
    <sheet name="CUADRO 1,2" sheetId="4" r:id="rId4"/>
    <sheet name="CUADRO 1,3" sheetId="5" r:id="rId5"/>
    <sheet name="CUADRO 1,4" sheetId="6" r:id="rId6"/>
    <sheet name="CUADRO 1.5" sheetId="7" r:id="rId7"/>
    <sheet name="CUADRO 1.6" sheetId="8" r:id="rId8"/>
    <sheet name="CUADRO 1.6 B" sheetId="9" r:id="rId9"/>
    <sheet name="CUADRO 1,7" sheetId="10" r:id="rId10"/>
    <sheet name="CUADRO 1,8" sheetId="11" r:id="rId11"/>
    <sheet name="CUADRO 1.8 B" sheetId="12" r:id="rId12"/>
    <sheet name="CUADRO 1.8 C" sheetId="13" r:id="rId13"/>
    <sheet name="CUADRO 1,9" sheetId="14" r:id="rId14"/>
    <sheet name="CUADRO 1.9 B" sheetId="15" r:id="rId15"/>
    <sheet name="CUADRO 1.9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A_impresión_IM" localSheetId="2">'CUADRO 1.1'!$A$12:$M$20</definedName>
    <definedName name="_xlnm.Print_Area" localSheetId="2">'CUADRO 1.1'!$A$1:$M$38</definedName>
    <definedName name="_xlnm.Print_Area" localSheetId="16">'CUADRO 1.10'!$A$3:$Q$38</definedName>
    <definedName name="_xlnm.Print_Area" localSheetId="17">'CUADRO 1.11'!$A$3:$Q$42</definedName>
    <definedName name="_xlnm.Print_Area" localSheetId="18">'CUADRO 1.12'!$A$3:$Q$22</definedName>
    <definedName name="_xlnm.Print_Area" localSheetId="19">'CUADRO 1.13'!$A$3:$Q$12</definedName>
    <definedName name="_xlnm.Print_Area" localSheetId="8">'CUADRO 1.6 B'!$A$3:$I$61</definedName>
    <definedName name="_xlnm.Print_Area" localSheetId="11">'CUADRO 1.8 B'!$A$3:$Q$43</definedName>
    <definedName name="_xlnm.Print_Area" localSheetId="12">'CUADRO 1.8 C'!$A$3:$Q$59</definedName>
    <definedName name="_xlnm.Print_Area" localSheetId="14">'CUADRO 1.9 B'!$A$3:$Q$39</definedName>
    <definedName name="_xlnm.Print_Area" localSheetId="15">'CUADRO 1.9C'!$A$3:$Q$59</definedName>
    <definedName name="PAX_NACIONAL" localSheetId="4">'CUADRO 1,3'!$A$5:$H$21</definedName>
    <definedName name="PAX_NACIONAL" localSheetId="5">'CUADRO 1,4'!$A$5:$N$32</definedName>
    <definedName name="PAX_NACIONAL" localSheetId="9">'CUADRO 1,7'!$A$5:$H$33</definedName>
    <definedName name="PAX_NACIONAL" localSheetId="10">'CUADRO 1,8'!$A$5:$H$53</definedName>
    <definedName name="PAX_NACIONAL" localSheetId="13">'CUADRO 1,9'!$A$5:$H$43</definedName>
    <definedName name="PAX_NACIONAL" localSheetId="16">'CUADRO 1.10'!$A$5:$N$37</definedName>
    <definedName name="PAX_NACIONAL" localSheetId="17">'CUADRO 1.11'!$A$5:$N$42</definedName>
    <definedName name="PAX_NACIONAL" localSheetId="18">'CUADRO 1.12'!$A$5:$N$21</definedName>
    <definedName name="PAX_NACIONAL" localSheetId="19">'CUADRO 1.13'!$A$5:$N$12</definedName>
    <definedName name="PAX_NACIONAL" localSheetId="6">'CUADRO 1.5'!$A$5:$N$34</definedName>
    <definedName name="PAX_NACIONAL" localSheetId="7">'CUADRO 1.6'!$A$5:$H$46</definedName>
    <definedName name="PAX_NACIONAL" localSheetId="8">'CUADRO 1.6 B'!$A$5:$H$60</definedName>
    <definedName name="PAX_NACIONAL" localSheetId="11">'CUADRO 1.8 B'!$A$5:$N$40</definedName>
    <definedName name="PAX_NACIONAL" localSheetId="12">'CUADRO 1.8 C'!$A$5:$N$56</definedName>
    <definedName name="PAX_NACIONAL" localSheetId="14">'CUADRO 1.9 B'!$A$5:$N$36</definedName>
    <definedName name="PAX_NACIONAL" localSheetId="15">'CUADRO 1.9C'!$A$5:$N$56</definedName>
    <definedName name="PAX_NACIONAL">'CUADRO 1,2'!$A$5:$H$13</definedName>
    <definedName name="_xlnm.Print_Titles" localSheetId="2">'CUADRO 1.1'!$4:$11</definedName>
    <definedName name="Títulos_a_imprimir_IM" localSheetId="2">'CUADRO 1.1'!$4:$11</definedName>
  </definedNames>
  <calcPr fullCalcOnLoad="1"/>
</workbook>
</file>

<file path=xl/sharedStrings.xml><?xml version="1.0" encoding="utf-8"?>
<sst xmlns="http://schemas.openxmlformats.org/spreadsheetml/2006/main" count="1031" uniqueCount="357">
  <si>
    <t>Ir al Indice</t>
  </si>
  <si>
    <t>Cuadro 1.1 Comportamiento del transporte aéreo regular - Pasajeros y carga</t>
  </si>
  <si>
    <t xml:space="preserve">   N A C I O N A L</t>
  </si>
  <si>
    <t>I N T E R N A C I O N A L</t>
  </si>
  <si>
    <t>TOTAL</t>
  </si>
  <si>
    <t>PERIODO</t>
  </si>
  <si>
    <t>Pasajeros</t>
  </si>
  <si>
    <t>Carga</t>
  </si>
  <si>
    <t>Correo</t>
  </si>
  <si>
    <t>Carga + Correo</t>
  </si>
  <si>
    <t xml:space="preserve"> </t>
  </si>
  <si>
    <t>Salidos</t>
  </si>
  <si>
    <t>Llegados</t>
  </si>
  <si>
    <t>Total</t>
  </si>
  <si>
    <t>Salida</t>
  </si>
  <si>
    <t>Llegada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</si>
  <si>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</si>
  <si>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</si>
  <si>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</si>
  <si>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</si>
  <si>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</si>
  <si>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</si>
  <si>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</si>
  <si>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</si>
  <si>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</si>
  <si>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</si>
  <si>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</si>
  <si>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</si>
  <si>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Información acumulada</t>
  </si>
  <si>
    <t>Ene- Abr 2009</t>
  </si>
  <si>
    <t>Ene- Abr 2010</t>
  </si>
  <si>
    <t>Variación Mensual %</t>
  </si>
  <si>
    <t>Abr 2010 - Abr 2009</t>
  </si>
  <si>
    <t>Variación Acumulada %</t>
  </si>
  <si>
    <t>Ene - Abr 2010 / Ene - Abr 2009</t>
  </si>
  <si>
    <t>Información provisional. Carga y Correo en Toneladas</t>
  </si>
  <si>
    <t>Fuente: Empresas Aéreas Archivo Origen-Destino</t>
  </si>
  <si>
    <t>Cuadro 1.2 Pasajeros nacionales por empresa</t>
  </si>
  <si>
    <t>EMPRESA</t>
  </si>
  <si>
    <t>Comparativo mensual</t>
  </si>
  <si>
    <t>Comparativo acumulado</t>
  </si>
  <si>
    <t>Abril 2010</t>
  </si>
  <si>
    <t>% PART</t>
  </si>
  <si>
    <t>Abril 2009</t>
  </si>
  <si>
    <t>% Var.</t>
  </si>
  <si>
    <t>Ene - Abr 2010</t>
  </si>
  <si>
    <t>Ene - Abr 2009</t>
  </si>
  <si>
    <t>Avianca</t>
  </si>
  <si>
    <t>Aires</t>
  </si>
  <si>
    <t>SAM</t>
  </si>
  <si>
    <t>Aerorepublica</t>
  </si>
  <si>
    <t>Satena</t>
  </si>
  <si>
    <t>Easy Fly</t>
  </si>
  <si>
    <t>Aer. Antioquia</t>
  </si>
  <si>
    <t xml:space="preserve">Información provisional. </t>
  </si>
  <si>
    <t>Fuente: Empresas Aéreas Archivo Origen-Destino.  *: Variación superior al 500%</t>
  </si>
  <si>
    <t>Cuadro 1.3 Carga nacional por empresa</t>
  </si>
  <si>
    <t>Aerosucre</t>
  </si>
  <si>
    <t>LAS</t>
  </si>
  <si>
    <t>CV Cargo</t>
  </si>
  <si>
    <t>Arkas</t>
  </si>
  <si>
    <t>Air Colombia</t>
  </si>
  <si>
    <t>Sadelca</t>
  </si>
  <si>
    <t>Tampa</t>
  </si>
  <si>
    <t>Selva</t>
  </si>
  <si>
    <t>Otras</t>
  </si>
  <si>
    <t>Información provisional. Carga en toneladas</t>
  </si>
  <si>
    <t>Fuente: Empresas Aéreas</t>
  </si>
  <si>
    <t>Cuadro 1.4 Pasajeros internacionales por empresa</t>
  </si>
  <si>
    <t>Aerolínea</t>
  </si>
  <si>
    <t xml:space="preserve">Abril 2009 </t>
  </si>
  <si>
    <t>Copa</t>
  </si>
  <si>
    <t>American</t>
  </si>
  <si>
    <t>Spirit Airlines</t>
  </si>
  <si>
    <t>Iberia</t>
  </si>
  <si>
    <t>Lan Peru</t>
  </si>
  <si>
    <t>Continental</t>
  </si>
  <si>
    <t>Taca</t>
  </si>
  <si>
    <t>Air France</t>
  </si>
  <si>
    <t>Delta</t>
  </si>
  <si>
    <t>Mexicana</t>
  </si>
  <si>
    <t>Jetblue</t>
  </si>
  <si>
    <t>Lan Chile</t>
  </si>
  <si>
    <t>Air Canada</t>
  </si>
  <si>
    <t>VRG Lineas Aereas</t>
  </si>
  <si>
    <t>Lacsa</t>
  </si>
  <si>
    <t>Aerogal</t>
  </si>
  <si>
    <t>Aerol. Argentinas</t>
  </si>
  <si>
    <t>Tame</t>
  </si>
  <si>
    <t>Cubana</t>
  </si>
  <si>
    <t>Dutch Antilles</t>
  </si>
  <si>
    <t>Air Comet</t>
  </si>
  <si>
    <t>Información provisional. *: Variación superior a 500%.</t>
  </si>
  <si>
    <t>Cuadro 1.5 Carga internacional por empresa</t>
  </si>
  <si>
    <t>Arrow</t>
  </si>
  <si>
    <t>Linea A. Carguera de Col.</t>
  </si>
  <si>
    <t>Florida West</t>
  </si>
  <si>
    <t>Martinair</t>
  </si>
  <si>
    <t>Ups</t>
  </si>
  <si>
    <t>Centurion</t>
  </si>
  <si>
    <t>Absa</t>
  </si>
  <si>
    <t>Mas Air</t>
  </si>
  <si>
    <t>Fedex</t>
  </si>
  <si>
    <t>Cargolux</t>
  </si>
  <si>
    <t xml:space="preserve">Información provisional. *: Variación superior a 500%.  </t>
  </si>
  <si>
    <t>Cuadro 1.6 Pasajeros nacionales por principales rutas</t>
  </si>
  <si>
    <t>RUTA</t>
  </si>
  <si>
    <t xml:space="preserve">TOTAL </t>
  </si>
  <si>
    <t>BOG-MDE-BOG</t>
  </si>
  <si>
    <t>BOG-CLO-BOG</t>
  </si>
  <si>
    <t>BOG-CTG-BOG</t>
  </si>
  <si>
    <t>BOG-BAQ-BOG</t>
  </si>
  <si>
    <t>BOG-BGA-BOG</t>
  </si>
  <si>
    <t>BOG-SMR-BOG</t>
  </si>
  <si>
    <t>BOG-CUC-BOG</t>
  </si>
  <si>
    <t>BOG-PEI-BOG</t>
  </si>
  <si>
    <t>BOG-MTR-BOG</t>
  </si>
  <si>
    <t>BOG-ADZ-BOG</t>
  </si>
  <si>
    <t>BOG-VUP-BOG</t>
  </si>
  <si>
    <t>BOG-NVA-BOG</t>
  </si>
  <si>
    <t>CLO-MDE-CLO</t>
  </si>
  <si>
    <t>BOG-EYP-BOG</t>
  </si>
  <si>
    <t>BOG-MZL-BOG</t>
  </si>
  <si>
    <t>BOG-AXM-BOG</t>
  </si>
  <si>
    <t>BOG-EOH-BOG</t>
  </si>
  <si>
    <t>CTG-MDE-CTG</t>
  </si>
  <si>
    <t>APO-EOH-APO</t>
  </si>
  <si>
    <t>EOH-UIB-EOH</t>
  </si>
  <si>
    <t>BOG-PSO-BOG</t>
  </si>
  <si>
    <t>BOG-LET-BOG</t>
  </si>
  <si>
    <t>BAQ-MDE-BAQ</t>
  </si>
  <si>
    <t>CLO-CTG-CLO</t>
  </si>
  <si>
    <t>EOH-MTR-EOH</t>
  </si>
  <si>
    <t>BOG-IBE-BOG</t>
  </si>
  <si>
    <t>BOG-PPN-BOG</t>
  </si>
  <si>
    <t>CUC-BGA-CUC</t>
  </si>
  <si>
    <t>ADZ-CLO-ADZ</t>
  </si>
  <si>
    <t>CLO-BAQ-CLO</t>
  </si>
  <si>
    <t>ADZ-MDE-ADZ</t>
  </si>
  <si>
    <t>MDE-SMR-MDE</t>
  </si>
  <si>
    <t>BOG-AUC-BOG</t>
  </si>
  <si>
    <t>EOH-PEI-EOH</t>
  </si>
  <si>
    <t>BOG-FLA-BOG</t>
  </si>
  <si>
    <t>CLO-PSO-CLO</t>
  </si>
  <si>
    <t>BOG-VVC-BOG</t>
  </si>
  <si>
    <t>CAQ-EOH-CAQ</t>
  </si>
  <si>
    <t>ADZ-PVA-ADZ</t>
  </si>
  <si>
    <t>OTRAS</t>
  </si>
  <si>
    <t>Información provisional . Fuente: Empresas Aéreas Archivo Origen-Destino</t>
  </si>
  <si>
    <t>Cuadro 1.6B Pasajeros nacionales - Rutas troncales por empresa</t>
  </si>
  <si>
    <t>RUTA - EMPRESA</t>
  </si>
  <si>
    <t>OTRAS RUTAS</t>
  </si>
  <si>
    <r>
      <t xml:space="preserve">Información provisional. Fuente empresas aéreas. </t>
    </r>
    <r>
      <rPr>
        <sz val="12"/>
        <rFont val="Century Gothic"/>
        <family val="2"/>
      </rPr>
      <t>*</t>
    </r>
    <r>
      <rPr>
        <sz val="10"/>
        <rFont val="Century Gothic"/>
        <family val="2"/>
      </rPr>
      <t>: Variación superior al 500%.</t>
    </r>
  </si>
  <si>
    <t>Cuadro 1.7 Carga nacional por principales rutas</t>
  </si>
  <si>
    <t>Información provisional. Fuente: Empresas Aéreas. *: Variación superior al 500%.</t>
  </si>
  <si>
    <t>Carga en toneladas.</t>
  </si>
  <si>
    <t>Cuadro 1.8 Pasajeros internacionales por principales rutas</t>
  </si>
  <si>
    <t>MERCADO - RUTA</t>
  </si>
  <si>
    <t>NORTE AMÉRICA</t>
  </si>
  <si>
    <t>BOG-MIA-BOG</t>
  </si>
  <si>
    <t>BOG-FLL-BOG</t>
  </si>
  <si>
    <t>MDE-MIA-MDE</t>
  </si>
  <si>
    <t>BOG-NYC-BOG</t>
  </si>
  <si>
    <t>CLO-MIA-CLO</t>
  </si>
  <si>
    <t>BOG-IAH-BOG</t>
  </si>
  <si>
    <t>BOG-ORL-BOG</t>
  </si>
  <si>
    <t>BOG-ATL-BOG</t>
  </si>
  <si>
    <t>BOG-YYZ-BOG</t>
  </si>
  <si>
    <t>CTG-FLL-CTG</t>
  </si>
  <si>
    <t>BAQ-MIA-BAQ</t>
  </si>
  <si>
    <t>SURAMERICA</t>
  </si>
  <si>
    <t>BOG-LIM-BOG</t>
  </si>
  <si>
    <t>BOG-UIO-BOG</t>
  </si>
  <si>
    <t>BOG-CCS-BOG</t>
  </si>
  <si>
    <t>BOG-SAO-BOG</t>
  </si>
  <si>
    <t>BOG-BUE-BOG</t>
  </si>
  <si>
    <t>BOG-SCL-BOG</t>
  </si>
  <si>
    <t>MDE-UIO-MDE</t>
  </si>
  <si>
    <t>BOG-GYE-BOG</t>
  </si>
  <si>
    <t>MDE-LIM-MDE</t>
  </si>
  <si>
    <t>CLO-UIO-CLO</t>
  </si>
  <si>
    <t>MDE-CCS-MDE</t>
  </si>
  <si>
    <t>EUROPA</t>
  </si>
  <si>
    <t>BOG-MAD-BOG</t>
  </si>
  <si>
    <t>BOG-CDG-BOG</t>
  </si>
  <si>
    <t>CLO-MAD-CLO</t>
  </si>
  <si>
    <t>BOG-BCN-BOG</t>
  </si>
  <si>
    <t>MDE-MAD-MDE</t>
  </si>
  <si>
    <t>CENTRO AMERICA</t>
  </si>
  <si>
    <t>BOG-PTY-BOG</t>
  </si>
  <si>
    <t>BOG-MEX-BOG</t>
  </si>
  <si>
    <t>MDE-PTY-MDE</t>
  </si>
  <si>
    <t>CLO-PTY-CLO</t>
  </si>
  <si>
    <t>BAQ-PTY-BAQ</t>
  </si>
  <si>
    <t>BOG-SJO-BOG</t>
  </si>
  <si>
    <t>BOG-SDQ-BOG</t>
  </si>
  <si>
    <t>ISLAS CARIBE</t>
  </si>
  <si>
    <t>BOG-AUA-BOG</t>
  </si>
  <si>
    <t>BOG-CUR-BOG</t>
  </si>
  <si>
    <t>BOG-HAV-BOG</t>
  </si>
  <si>
    <t>OTROS MERCADOS</t>
  </si>
  <si>
    <t>Información provisional. *: Variación superior a 500%. Fuente: Empresas Aéreas archivo Origen-Destino</t>
  </si>
  <si>
    <t>Cuadro 1.8B Pasajeros Internacionales por Continente y País</t>
  </si>
  <si>
    <t>Continente - País</t>
  </si>
  <si>
    <t>Enero - Abril 2010</t>
  </si>
  <si>
    <t>Enero - Abr 2009</t>
  </si>
  <si>
    <t>NORTEAMÉRICA</t>
  </si>
  <si>
    <t>ESTADOS UNIDOS</t>
  </si>
  <si>
    <t>CANADA</t>
  </si>
  <si>
    <t>PUERTO RICO</t>
  </si>
  <si>
    <t>ECUADOR</t>
  </si>
  <si>
    <t>PERU</t>
  </si>
  <si>
    <t>VENEZUELA</t>
  </si>
  <si>
    <t>BRASIL</t>
  </si>
  <si>
    <t>ARGENTINA</t>
  </si>
  <si>
    <t>CHILE</t>
  </si>
  <si>
    <t>BOLIVIA</t>
  </si>
  <si>
    <t>ESPAÑA</t>
  </si>
  <si>
    <t>FRANCIA</t>
  </si>
  <si>
    <t>INGLATERRA</t>
  </si>
  <si>
    <t>ALEMANIA</t>
  </si>
  <si>
    <t>OTROS</t>
  </si>
  <si>
    <t>CENTRO AMÉRICA</t>
  </si>
  <si>
    <t>PANAMA</t>
  </si>
  <si>
    <t>MEXICO</t>
  </si>
  <si>
    <t>COSTA RICA</t>
  </si>
  <si>
    <t>REPUBLICA DOMINICANA</t>
  </si>
  <si>
    <t>GUATEMALA</t>
  </si>
  <si>
    <t>EL SALVADOR</t>
  </si>
  <si>
    <t>HONDURAS</t>
  </si>
  <si>
    <t>ANTILLAS HOLANDESAS</t>
  </si>
  <si>
    <t>CUBA</t>
  </si>
  <si>
    <t>TRINIDAD Y TOBAGO</t>
  </si>
  <si>
    <t xml:space="preserve">Información provisional. *: Variación superior a 500%   </t>
  </si>
  <si>
    <t>Cuadro 1.8C Pasajeros Internacionales por Continente y Empresa</t>
  </si>
  <si>
    <t>Continente - Empresa</t>
  </si>
  <si>
    <t>Enero - Abril 2009</t>
  </si>
  <si>
    <t>Cuadro 1.9 Carga internacional por principales rutas</t>
  </si>
  <si>
    <t>BOG-CPQ-BOG</t>
  </si>
  <si>
    <t>BOG-AMS-BOG</t>
  </si>
  <si>
    <t>BOG-LUX-BOG</t>
  </si>
  <si>
    <t>Información provisional. Carga en toneladas. *: Variación superior a 500%.</t>
  </si>
  <si>
    <t>Fuente: Empresas Aéreas archivo Origen-Destino.</t>
  </si>
  <si>
    <t>Cuadro 1.9B Carga Internacional por Continente y País</t>
  </si>
  <si>
    <t>HOLANDA</t>
  </si>
  <si>
    <t>LUXEMBURGO</t>
  </si>
  <si>
    <t>BARBADOS</t>
  </si>
  <si>
    <t>Información Provisional. *: Variación superior a 500%. Fuente: Empresas Aéreas. Carga en toneladas.</t>
  </si>
  <si>
    <t>Cuadro 1.9C Carga Internacional por Continente y Empresa</t>
  </si>
  <si>
    <t>No se incluyen pasajeros en tránsito ni pasajeros en conexión.</t>
  </si>
  <si>
    <t>Cuadro 1.10 Pasajeros Nacionales por Aeropuerto</t>
  </si>
  <si>
    <t>AEROPUERTO</t>
  </si>
  <si>
    <t>BOGOTA</t>
  </si>
  <si>
    <t>RIONEGRO - ANTIOQUIA</t>
  </si>
  <si>
    <t>CALI</t>
  </si>
  <si>
    <t>CARTAGENA</t>
  </si>
  <si>
    <t>BARRANQUILLA</t>
  </si>
  <si>
    <t>BUCARAMANGA</t>
  </si>
  <si>
    <t>MEDELLIN</t>
  </si>
  <si>
    <t>CUCUTA</t>
  </si>
  <si>
    <t>SANTA MARTA</t>
  </si>
  <si>
    <t>PEREIRA</t>
  </si>
  <si>
    <t>SAN ANDRES - ISLA</t>
  </si>
  <si>
    <t>MONTERIA</t>
  </si>
  <si>
    <t>VALLEDUPAR</t>
  </si>
  <si>
    <t>NEIVA</t>
  </si>
  <si>
    <t>MANIZALES</t>
  </si>
  <si>
    <t>QUIBDO</t>
  </si>
  <si>
    <t>ARMENIA</t>
  </si>
  <si>
    <t>PASTO</t>
  </si>
  <si>
    <t>EL YOPAL</t>
  </si>
  <si>
    <t>IBAGUE</t>
  </si>
  <si>
    <t>CAREPA</t>
  </si>
  <si>
    <t>LETICIA</t>
  </si>
  <si>
    <t>BARRANCABERMEJA</t>
  </si>
  <si>
    <t>POPAYAN</t>
  </si>
  <si>
    <t>ARAUCA - MUNICIPIO</t>
  </si>
  <si>
    <t>VILLAVICENCIO</t>
  </si>
  <si>
    <t>COROZAL</t>
  </si>
  <si>
    <t>PUERTO ASIS</t>
  </si>
  <si>
    <t>FLORENCIA</t>
  </si>
  <si>
    <t>Información provisional. Fuente: Empresas Aéreas Archivo Origen-Destino.</t>
  </si>
  <si>
    <t>Cuadro 1.11 Carga Nacional por Aeropuerto</t>
  </si>
  <si>
    <t>MITU</t>
  </si>
  <si>
    <t>SAN JOSE DEL GUAVIARE</t>
  </si>
  <si>
    <t>PUERTO CARRENO</t>
  </si>
  <si>
    <t>LA MACARENA</t>
  </si>
  <si>
    <t>PUERTO INIRIDA</t>
  </si>
  <si>
    <t>BAHIA SOLANO</t>
  </si>
  <si>
    <t>SOLANO</t>
  </si>
  <si>
    <t>GUAINIA (BARRANCO MINAS)</t>
  </si>
  <si>
    <t>SAN VICENTE DEL CAGUAN</t>
  </si>
  <si>
    <t>PUERTO LEGUIZAMO</t>
  </si>
  <si>
    <t>RIOHACHA</t>
  </si>
  <si>
    <t>No se incluye la carga en tránsito.</t>
  </si>
  <si>
    <r>
      <t xml:space="preserve">Información provisional. Carga en toneladas. Fuente: Empresas aéreas archivo origen-destino.  </t>
    </r>
    <r>
      <rPr>
        <sz val="12"/>
        <rFont val="Century Gothic"/>
        <family val="2"/>
      </rPr>
      <t>*</t>
    </r>
    <r>
      <rPr>
        <sz val="10"/>
        <rFont val="Century Gothic"/>
        <family val="2"/>
      </rPr>
      <t>: Variación superior al 500%</t>
    </r>
  </si>
  <si>
    <t>Cuadro 1.12 Pasajeros Internacionales por Aeropuerto</t>
  </si>
  <si>
    <t>Cuadro 1.13 Carga Internacional por Aeropuerto</t>
  </si>
  <si>
    <t>Información provisional. Fuente: Empresas Aéreas Archivo Origen-Destino. Carga en toneladas.</t>
  </si>
  <si>
    <t>Nota: No incluye la carga en tránsito.</t>
  </si>
  <si>
    <t>Aeronáutica Civil de Colombia</t>
  </si>
  <si>
    <t>Oficina de Transporte Aéreo</t>
  </si>
  <si>
    <t>Grupo de Estudios Sectoriales</t>
  </si>
  <si>
    <t>Operación regular</t>
  </si>
  <si>
    <t>Indice Cuadros Anexos</t>
  </si>
  <si>
    <t xml:space="preserve">Cuadro 1.1 </t>
  </si>
  <si>
    <t>Comportamiento del Transporte aéreo regular - Pasajeros y Carga</t>
  </si>
  <si>
    <t xml:space="preserve">Cuadro 1.2 </t>
  </si>
  <si>
    <t>Pasajeros Nacionales por empresa</t>
  </si>
  <si>
    <t>Cuadro 1.3</t>
  </si>
  <si>
    <t>Carga nacional por empresa</t>
  </si>
  <si>
    <t>Cuadro 1.4</t>
  </si>
  <si>
    <t>Pasajeros Internacionales por empresa</t>
  </si>
  <si>
    <t>Cuadro 1.5</t>
  </si>
  <si>
    <t>Carga internacional por empresa</t>
  </si>
  <si>
    <t>Cuadro 1.6</t>
  </si>
  <si>
    <t>Pasajeros Nacionales por principales rutas</t>
  </si>
  <si>
    <t>Cuadro 1.6B</t>
  </si>
  <si>
    <t>Pasajeros Rutas troncales por empresa</t>
  </si>
  <si>
    <t xml:space="preserve">Cuadro 1.7 </t>
  </si>
  <si>
    <t>Carga nacional por principales rutas</t>
  </si>
  <si>
    <t>Cuadro 1.8</t>
  </si>
  <si>
    <t>Pasajeros internacionales por principales rutas</t>
  </si>
  <si>
    <t>Cuadro 1.8B</t>
  </si>
  <si>
    <t>Pasajeros internacionales Continente - País</t>
  </si>
  <si>
    <t>Cuadro 1.8C</t>
  </si>
  <si>
    <t>Pasajeros internacionales Continente – Empresa</t>
  </si>
  <si>
    <t>Cuadro 1.9</t>
  </si>
  <si>
    <t>Carga internacional por principales rutas</t>
  </si>
  <si>
    <t>Cuadro 1.9B</t>
  </si>
  <si>
    <t>Carga internacional por Continente – País</t>
  </si>
  <si>
    <t>Cuadro 1.9C</t>
  </si>
  <si>
    <t>Carga internacional por Continente – Empresa</t>
  </si>
  <si>
    <t>Cuadro 1.10</t>
  </si>
  <si>
    <t>Pasajeros nacionales por aeropuerto</t>
  </si>
  <si>
    <t>Cuadro 1.11</t>
  </si>
  <si>
    <t>Carga nacional por aeropuerto</t>
  </si>
  <si>
    <t>Cuadro 1.12</t>
  </si>
  <si>
    <t>Pasajeros internacionales por aeropuerto</t>
  </si>
  <si>
    <t>Cuadro 1.13</t>
  </si>
  <si>
    <t>Carga internacional por aeropuerto</t>
  </si>
  <si>
    <t>Edición</t>
  </si>
  <si>
    <t>Juan Carlos Torres Camargo</t>
  </si>
  <si>
    <t>Estadístico Grupo de Estudios Sectoriales</t>
  </si>
  <si>
    <t>juan.torres@aerocivil.gov.co</t>
  </si>
  <si>
    <t>Boletín Origen-Destino Abril 2010</t>
  </si>
  <si>
    <t>Notas:</t>
  </si>
  <si>
    <t>La aerolínea Líneas Aéreas Suramericanas realizó cambios en la información de enero-diciembre 2009 y Enero-Febrero 2010,</t>
  </si>
  <si>
    <t>Líneas Aéreas Suramericanas</t>
  </si>
  <si>
    <t>información que hasta la fecha no se había cargado a la base de datos.</t>
  </si>
  <si>
    <t>Notas importantes</t>
  </si>
  <si>
    <t>Novedades importantes para la interpretación de la información.</t>
  </si>
  <si>
    <t>ocasionando una corrección que disminuye la carga transportada en estos periodos. La causa de esta novedad fue un error en</t>
  </si>
  <si>
    <t>el sistema de información de la aerolínea.</t>
  </si>
  <si>
    <r>
      <t xml:space="preserve">Este boletín incluye la información de la operación de la aerolínea de carga </t>
    </r>
    <r>
      <rPr>
        <b/>
        <sz val="13"/>
        <color indexed="43"/>
        <rFont val="Century Gothic"/>
        <family val="2"/>
      </rPr>
      <t>CV CARGO</t>
    </r>
    <r>
      <rPr>
        <sz val="13"/>
        <color indexed="43"/>
        <rFont val="Century Gothic"/>
        <family val="2"/>
      </rPr>
      <t>, para el periodo Diciembre 2009 - Abril 2010,</t>
    </r>
  </si>
  <si>
    <t>La aerolínea Dutch Antilles no incluyó la operación de la ruta Cartagena - Curacao. En el boletín del mes de mayo de 2010 será incluida</t>
  </si>
  <si>
    <t>la información faltante.</t>
  </si>
</sst>
</file>

<file path=xl/styles.xml><?xml version="1.0" encoding="utf-8"?>
<styleSheet xmlns="http://schemas.openxmlformats.org/spreadsheetml/2006/main">
  <numFmts count="4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&quot;C$&quot;#,##0_);\(&quot;C$&quot;#,##0\)"/>
    <numFmt numFmtId="191" formatCode="&quot;C$&quot;#,##0_);[Red]\(&quot;C$&quot;#,##0\)"/>
    <numFmt numFmtId="192" formatCode="&quot;C$&quot;#,##0.00_);\(&quot;C$&quot;#,##0.00\)"/>
    <numFmt numFmtId="193" formatCode="&quot;C$&quot;#,##0.00_);[Red]\(&quot;C$&quot;#,##0.00\)"/>
    <numFmt numFmtId="194" formatCode="_(&quot;C$&quot;* #,##0_);_(&quot;C$&quot;* \(#,##0\);_(&quot;C$&quot;* &quot;-&quot;_);_(@_)"/>
    <numFmt numFmtId="195" formatCode="_(&quot;C$&quot;* #,##0.00_);_(&quot;C$&quot;* \(#,##0.00\);_(&quot;C$&quot;* &quot;-&quot;??_);_(@_)"/>
    <numFmt numFmtId="196" formatCode="[$-C0A]dddd\,\ dd&quot; de &quot;mmmm&quot; de &quot;yyyy"/>
    <numFmt numFmtId="197" formatCode="[$-C0A]mmmm\-yy;@"/>
    <numFmt numFmtId="198" formatCode="0.0%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mmmm\-yy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Univers"/>
      <family val="2"/>
    </font>
    <font>
      <sz val="10"/>
      <name val="Century Gothic"/>
      <family val="2"/>
    </font>
    <font>
      <b/>
      <u val="single"/>
      <sz val="16"/>
      <name val="Arial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9"/>
      <name val="Century Gothic"/>
      <family val="2"/>
    </font>
    <font>
      <sz val="14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sz val="12"/>
      <name val="Courier"/>
      <family val="0"/>
    </font>
    <font>
      <b/>
      <sz val="10"/>
      <color indexed="12"/>
      <name val="Century Gothic"/>
      <family val="2"/>
    </font>
    <font>
      <sz val="10"/>
      <color indexed="12"/>
      <name val="Century Gothic"/>
      <family val="2"/>
    </font>
    <font>
      <sz val="11"/>
      <color indexed="12"/>
      <name val="Century Gothic"/>
      <family val="2"/>
    </font>
    <font>
      <b/>
      <sz val="12"/>
      <color indexed="12"/>
      <name val="Century Gothic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0"/>
      <name val="MS Sans Serif"/>
      <family val="0"/>
    </font>
    <font>
      <b/>
      <u val="single"/>
      <sz val="14"/>
      <color indexed="12"/>
      <name val="Arial"/>
      <family val="2"/>
    </font>
    <font>
      <sz val="9"/>
      <name val="Century Gothic"/>
      <family val="2"/>
    </font>
    <font>
      <b/>
      <sz val="11"/>
      <color indexed="12"/>
      <name val="Century Gothic"/>
      <family val="2"/>
    </font>
    <font>
      <b/>
      <sz val="15"/>
      <name val="Century Gothic"/>
      <family val="2"/>
    </font>
    <font>
      <sz val="12"/>
      <color indexed="12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3"/>
      <color indexed="12"/>
      <name val="Century Gothic"/>
      <family val="2"/>
    </font>
    <font>
      <b/>
      <u val="single"/>
      <sz val="15"/>
      <color indexed="48"/>
      <name val="Arial"/>
      <family val="2"/>
    </font>
    <font>
      <sz val="13"/>
      <color indexed="12"/>
      <name val="Century Gothic"/>
      <family val="2"/>
    </font>
    <font>
      <sz val="8"/>
      <name val="Arial"/>
      <family val="0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20"/>
      <color indexed="12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9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u val="single"/>
      <sz val="12"/>
      <color indexed="18"/>
      <name val="Arial"/>
      <family val="2"/>
    </font>
    <font>
      <u val="single"/>
      <sz val="12"/>
      <color indexed="12"/>
      <name val="Arial"/>
      <family val="2"/>
    </font>
    <font>
      <b/>
      <sz val="11"/>
      <color indexed="48"/>
      <name val="Arial"/>
      <family val="2"/>
    </font>
    <font>
      <sz val="11"/>
      <color indexed="18"/>
      <name val="Arial"/>
      <family val="2"/>
    </font>
    <font>
      <u val="single"/>
      <sz val="10"/>
      <color indexed="12"/>
      <name val="Arial"/>
      <family val="2"/>
    </font>
    <font>
      <sz val="11"/>
      <color indexed="43"/>
      <name val="Century Gothic"/>
      <family val="2"/>
    </font>
    <font>
      <b/>
      <sz val="12"/>
      <color indexed="43"/>
      <name val="Century Gothic"/>
      <family val="2"/>
    </font>
    <font>
      <sz val="13"/>
      <color indexed="43"/>
      <name val="Century Gothic"/>
      <family val="2"/>
    </font>
    <font>
      <b/>
      <sz val="13"/>
      <color indexed="43"/>
      <name val="Century Gothic"/>
      <family val="2"/>
    </font>
    <font>
      <b/>
      <sz val="20"/>
      <color indexed="41"/>
      <name val="Arial"/>
      <family val="2"/>
    </font>
    <font>
      <b/>
      <sz val="13"/>
      <color indexed="18"/>
      <name val="Arial"/>
      <family val="2"/>
    </font>
    <font>
      <b/>
      <u val="single"/>
      <sz val="20"/>
      <color indexed="13"/>
      <name val="Arial"/>
      <family val="2"/>
    </font>
    <font>
      <u val="single"/>
      <sz val="13"/>
      <color indexed="12"/>
      <name val="Arial"/>
      <family val="2"/>
    </font>
    <font>
      <b/>
      <sz val="15"/>
      <color indexed="18"/>
      <name val="Arial"/>
      <family val="2"/>
    </font>
    <font>
      <b/>
      <sz val="17"/>
      <color indexed="43"/>
      <name val="Century Gothic"/>
      <family val="2"/>
    </font>
    <font>
      <b/>
      <u val="single"/>
      <sz val="20"/>
      <color indexed="43"/>
      <name val="Century Gothic"/>
      <family val="2"/>
    </font>
    <font>
      <b/>
      <sz val="24"/>
      <color indexed="41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</fills>
  <borders count="1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ck"/>
      <top style="medium"/>
      <bottom style="double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ck"/>
      <bottom style="double"/>
    </border>
    <border>
      <left style="medium"/>
      <right>
        <color indexed="63"/>
      </right>
      <top style="thick"/>
      <bottom style="double"/>
    </border>
    <border>
      <left style="thin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thin"/>
      <right style="thick"/>
      <top style="thick"/>
      <bottom style="double"/>
    </border>
    <border>
      <left style="thick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medium"/>
      <top>
        <color indexed="63"/>
      </top>
      <bottom style="thick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thick"/>
      <top style="medium"/>
      <bottom style="thick"/>
    </border>
    <border>
      <left style="medium"/>
      <right style="thin"/>
      <top style="thick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double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ck"/>
      <top style="medium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thick"/>
      <right style="medium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n"/>
      <bottom style="medium"/>
    </border>
    <border>
      <left style="thin"/>
      <right style="thick"/>
      <top style="thin"/>
      <bottom style="medium"/>
    </border>
    <border>
      <left style="thick"/>
      <right style="medium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7" borderId="0" applyNumberFormat="0" applyBorder="0" applyAlignment="0" applyProtection="0"/>
    <xf numFmtId="37" fontId="13" fillId="0" borderId="0">
      <alignment/>
      <protection/>
    </xf>
    <xf numFmtId="37" fontId="1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3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098">
    <xf numFmtId="0" fontId="0" fillId="0" borderId="0" xfId="0" applyAlignment="1">
      <alignment/>
    </xf>
    <xf numFmtId="37" fontId="22" fillId="0" borderId="0" xfId="63" applyFont="1">
      <alignment/>
      <protection/>
    </xf>
    <xf numFmtId="37" fontId="25" fillId="7" borderId="10" xfId="63" applyFont="1" applyFill="1" applyBorder="1" applyAlignment="1">
      <alignment vertical="center"/>
      <protection/>
    </xf>
    <xf numFmtId="37" fontId="25" fillId="7" borderId="11" xfId="63" applyFont="1" applyFill="1" applyBorder="1" applyAlignment="1">
      <alignment vertical="center"/>
      <protection/>
    </xf>
    <xf numFmtId="37" fontId="22" fillId="7" borderId="11" xfId="63" applyFont="1" applyFill="1" applyBorder="1">
      <alignment/>
      <protection/>
    </xf>
    <xf numFmtId="37" fontId="22" fillId="7" borderId="12" xfId="63" applyFont="1" applyFill="1" applyBorder="1">
      <alignment/>
      <protection/>
    </xf>
    <xf numFmtId="37" fontId="26" fillId="7" borderId="13" xfId="63" applyFont="1" applyFill="1" applyBorder="1">
      <alignment/>
      <protection/>
    </xf>
    <xf numFmtId="37" fontId="26" fillId="7" borderId="14" xfId="63" applyFont="1" applyFill="1" applyBorder="1">
      <alignment/>
      <protection/>
    </xf>
    <xf numFmtId="37" fontId="26" fillId="7" borderId="15" xfId="63" applyFont="1" applyFill="1" applyBorder="1">
      <alignment/>
      <protection/>
    </xf>
    <xf numFmtId="37" fontId="26" fillId="7" borderId="16" xfId="63" applyFont="1" applyFill="1" applyBorder="1">
      <alignment/>
      <protection/>
    </xf>
    <xf numFmtId="37" fontId="27" fillId="7" borderId="17" xfId="63" applyFont="1" applyFill="1" applyBorder="1">
      <alignment/>
      <protection/>
    </xf>
    <xf numFmtId="37" fontId="27" fillId="7" borderId="16" xfId="63" applyFont="1" applyFill="1" applyBorder="1">
      <alignment/>
      <protection/>
    </xf>
    <xf numFmtId="37" fontId="25" fillId="7" borderId="13" xfId="63" applyFont="1" applyFill="1" applyBorder="1" applyAlignment="1" applyProtection="1">
      <alignment horizontal="centerContinuous" vertical="center"/>
      <protection/>
    </xf>
    <xf numFmtId="37" fontId="29" fillId="7" borderId="18" xfId="63" applyFont="1" applyFill="1" applyBorder="1" applyAlignment="1">
      <alignment horizontal="centerContinuous" vertical="center"/>
      <protection/>
    </xf>
    <xf numFmtId="37" fontId="29" fillId="7" borderId="14" xfId="63" applyFont="1" applyFill="1" applyBorder="1" applyAlignment="1">
      <alignment horizontal="centerContinuous" vertical="center"/>
      <protection/>
    </xf>
    <xf numFmtId="37" fontId="29" fillId="7" borderId="19" xfId="63" applyFont="1" applyFill="1" applyBorder="1" applyAlignment="1" applyProtection="1">
      <alignment horizontal="fill"/>
      <protection/>
    </xf>
    <xf numFmtId="37" fontId="29" fillId="7" borderId="20" xfId="63" applyFont="1" applyFill="1" applyBorder="1" applyAlignment="1" applyProtection="1">
      <alignment horizontal="fill"/>
      <protection/>
    </xf>
    <xf numFmtId="37" fontId="29" fillId="7" borderId="21" xfId="63" applyFont="1" applyFill="1" applyBorder="1" applyAlignment="1" applyProtection="1">
      <alignment horizontal="fill"/>
      <protection/>
    </xf>
    <xf numFmtId="37" fontId="29" fillId="7" borderId="22" xfId="63" applyFont="1" applyFill="1" applyBorder="1" applyAlignment="1" applyProtection="1">
      <alignment horizontal="fill"/>
      <protection/>
    </xf>
    <xf numFmtId="37" fontId="26" fillId="7" borderId="10" xfId="63" applyFont="1" applyFill="1" applyBorder="1" applyAlignment="1" applyProtection="1">
      <alignment horizontal="centerContinuous"/>
      <protection/>
    </xf>
    <xf numFmtId="37" fontId="26" fillId="7" borderId="12" xfId="63" applyFont="1" applyFill="1" applyBorder="1" applyAlignment="1">
      <alignment horizontal="centerContinuous"/>
      <protection/>
    </xf>
    <xf numFmtId="37" fontId="29" fillId="7" borderId="23" xfId="63" applyFont="1" applyFill="1" applyBorder="1" applyAlignment="1" applyProtection="1">
      <alignment horizontal="center"/>
      <protection/>
    </xf>
    <xf numFmtId="37" fontId="29" fillId="7" borderId="24" xfId="63" applyFont="1" applyFill="1" applyBorder="1" applyAlignment="1" applyProtection="1">
      <alignment horizontal="center"/>
      <protection/>
    </xf>
    <xf numFmtId="37" fontId="29" fillId="7" borderId="11" xfId="63" applyFont="1" applyFill="1" applyBorder="1" applyAlignment="1" applyProtection="1">
      <alignment horizontal="center"/>
      <protection/>
    </xf>
    <xf numFmtId="37" fontId="29" fillId="7" borderId="12" xfId="63" applyFont="1" applyFill="1" applyBorder="1" applyAlignment="1" applyProtection="1">
      <alignment horizontal="center"/>
      <protection/>
    </xf>
    <xf numFmtId="37" fontId="32" fillId="0" borderId="0" xfId="63" applyFont="1" applyFill="1" applyBorder="1" applyAlignment="1" applyProtection="1">
      <alignment horizontal="left"/>
      <protection/>
    </xf>
    <xf numFmtId="3" fontId="22" fillId="0" borderId="25" xfId="63" applyNumberFormat="1" applyFont="1" applyFill="1" applyBorder="1" applyAlignment="1">
      <alignment horizontal="right"/>
      <protection/>
    </xf>
    <xf numFmtId="3" fontId="22" fillId="0" borderId="26" xfId="63" applyNumberFormat="1" applyFont="1" applyFill="1" applyBorder="1">
      <alignment/>
      <protection/>
    </xf>
    <xf numFmtId="3" fontId="22" fillId="0" borderId="18" xfId="63" applyNumberFormat="1" applyFont="1" applyFill="1" applyBorder="1">
      <alignment/>
      <protection/>
    </xf>
    <xf numFmtId="3" fontId="22" fillId="0" borderId="27" xfId="63" applyNumberFormat="1" applyFont="1" applyFill="1" applyBorder="1">
      <alignment/>
      <protection/>
    </xf>
    <xf numFmtId="3" fontId="22" fillId="0" borderId="13" xfId="63" applyNumberFormat="1" applyFont="1" applyFill="1" applyBorder="1" applyAlignment="1">
      <alignment horizontal="right"/>
      <protection/>
    </xf>
    <xf numFmtId="3" fontId="22" fillId="0" borderId="26" xfId="63" applyNumberFormat="1" applyFont="1" applyFill="1" applyBorder="1" applyAlignment="1">
      <alignment horizontal="right"/>
      <protection/>
    </xf>
    <xf numFmtId="37" fontId="22" fillId="0" borderId="18" xfId="63" applyFont="1" applyFill="1" applyBorder="1" applyProtection="1">
      <alignment/>
      <protection/>
    </xf>
    <xf numFmtId="37" fontId="22" fillId="0" borderId="13" xfId="63" applyFont="1" applyFill="1" applyBorder="1" applyAlignment="1" applyProtection="1">
      <alignment horizontal="right"/>
      <protection/>
    </xf>
    <xf numFmtId="37" fontId="22" fillId="0" borderId="26" xfId="63" applyFont="1" applyFill="1" applyBorder="1" applyAlignment="1" applyProtection="1">
      <alignment horizontal="right"/>
      <protection/>
    </xf>
    <xf numFmtId="37" fontId="22" fillId="0" borderId="14" xfId="63" applyFont="1" applyFill="1" applyBorder="1" applyProtection="1">
      <alignment/>
      <protection/>
    </xf>
    <xf numFmtId="37" fontId="22" fillId="0" borderId="28" xfId="63" applyFont="1" applyFill="1" applyBorder="1" applyProtection="1">
      <alignment/>
      <protection/>
    </xf>
    <xf numFmtId="37" fontId="22" fillId="0" borderId="18" xfId="63" applyFont="1" applyBorder="1">
      <alignment/>
      <protection/>
    </xf>
    <xf numFmtId="37" fontId="30" fillId="5" borderId="29" xfId="63" applyFont="1" applyFill="1" applyBorder="1">
      <alignment/>
      <protection/>
    </xf>
    <xf numFmtId="37" fontId="30" fillId="5" borderId="30" xfId="63" applyFont="1" applyFill="1" applyBorder="1">
      <alignment/>
      <protection/>
    </xf>
    <xf numFmtId="37" fontId="22" fillId="0" borderId="0" xfId="63" applyFont="1">
      <alignment/>
      <protection/>
    </xf>
    <xf numFmtId="37" fontId="32" fillId="0" borderId="0" xfId="63" applyFont="1" applyFill="1" applyBorder="1" applyAlignment="1" applyProtection="1">
      <alignment horizontal="left"/>
      <protection/>
    </xf>
    <xf numFmtId="3" fontId="22" fillId="0" borderId="17" xfId="63" applyNumberFormat="1" applyFont="1" applyFill="1" applyBorder="1" applyAlignment="1">
      <alignment horizontal="right"/>
      <protection/>
    </xf>
    <xf numFmtId="3" fontId="22" fillId="0" borderId="31" xfId="63" applyNumberFormat="1" applyFont="1" applyFill="1" applyBorder="1">
      <alignment/>
      <protection/>
    </xf>
    <xf numFmtId="3" fontId="22" fillId="0" borderId="0" xfId="63" applyNumberFormat="1" applyFont="1" applyFill="1" applyBorder="1">
      <alignment/>
      <protection/>
    </xf>
    <xf numFmtId="3" fontId="22" fillId="0" borderId="32" xfId="63" applyNumberFormat="1" applyFont="1" applyFill="1" applyBorder="1">
      <alignment/>
      <protection/>
    </xf>
    <xf numFmtId="3" fontId="22" fillId="0" borderId="15" xfId="63" applyNumberFormat="1" applyFont="1" applyFill="1" applyBorder="1" applyAlignment="1">
      <alignment horizontal="right"/>
      <protection/>
    </xf>
    <xf numFmtId="3" fontId="22" fillId="0" borderId="31" xfId="63" applyNumberFormat="1" applyFont="1" applyFill="1" applyBorder="1" applyAlignment="1">
      <alignment horizontal="right"/>
      <protection/>
    </xf>
    <xf numFmtId="37" fontId="22" fillId="0" borderId="0" xfId="63" applyFont="1" applyFill="1" applyBorder="1" applyProtection="1">
      <alignment/>
      <protection/>
    </xf>
    <xf numFmtId="37" fontId="22" fillId="0" borderId="15" xfId="63" applyFont="1" applyFill="1" applyBorder="1" applyAlignment="1" applyProtection="1">
      <alignment horizontal="right"/>
      <protection/>
    </xf>
    <xf numFmtId="37" fontId="22" fillId="0" borderId="31" xfId="63" applyFont="1" applyFill="1" applyBorder="1" applyAlignment="1" applyProtection="1">
      <alignment horizontal="right"/>
      <protection/>
    </xf>
    <xf numFmtId="37" fontId="22" fillId="0" borderId="16" xfId="63" applyFont="1" applyFill="1" applyBorder="1" applyProtection="1">
      <alignment/>
      <protection/>
    </xf>
    <xf numFmtId="37" fontId="22" fillId="0" borderId="33" xfId="63" applyFont="1" applyFill="1" applyBorder="1" applyAlignment="1" applyProtection="1">
      <alignment horizontal="right"/>
      <protection/>
    </xf>
    <xf numFmtId="37" fontId="22" fillId="0" borderId="0" xfId="63" applyFont="1" applyBorder="1">
      <alignment/>
      <protection/>
    </xf>
    <xf numFmtId="37" fontId="30" fillId="5" borderId="17" xfId="63" applyFont="1" applyFill="1" applyBorder="1">
      <alignment/>
      <protection/>
    </xf>
    <xf numFmtId="37" fontId="30" fillId="5" borderId="34" xfId="63" applyFont="1" applyFill="1" applyBorder="1">
      <alignment/>
      <protection/>
    </xf>
    <xf numFmtId="37" fontId="32" fillId="0" borderId="0" xfId="63" applyFont="1">
      <alignment/>
      <protection/>
    </xf>
    <xf numFmtId="37" fontId="22" fillId="0" borderId="15" xfId="63" applyFont="1" applyFill="1" applyBorder="1" applyProtection="1">
      <alignment/>
      <protection/>
    </xf>
    <xf numFmtId="37" fontId="34" fillId="0" borderId="0" xfId="63" applyFont="1" applyFill="1" applyBorder="1" applyAlignment="1" applyProtection="1">
      <alignment horizontal="left"/>
      <protection/>
    </xf>
    <xf numFmtId="3" fontId="35" fillId="0" borderId="17" xfId="63" applyNumberFormat="1" applyFont="1" applyFill="1" applyBorder="1" applyAlignment="1">
      <alignment horizontal="right"/>
      <protection/>
    </xf>
    <xf numFmtId="3" fontId="35" fillId="0" borderId="31" xfId="63" applyNumberFormat="1" applyFont="1" applyFill="1" applyBorder="1">
      <alignment/>
      <protection/>
    </xf>
    <xf numFmtId="3" fontId="35" fillId="0" borderId="0" xfId="63" applyNumberFormat="1" applyFont="1" applyFill="1" applyBorder="1">
      <alignment/>
      <protection/>
    </xf>
    <xf numFmtId="3" fontId="35" fillId="0" borderId="32" xfId="63" applyNumberFormat="1" applyFont="1" applyFill="1" applyBorder="1">
      <alignment/>
      <protection/>
    </xf>
    <xf numFmtId="3" fontId="35" fillId="0" borderId="15" xfId="63" applyNumberFormat="1" applyFont="1" applyFill="1" applyBorder="1" applyAlignment="1">
      <alignment horizontal="right"/>
      <protection/>
    </xf>
    <xf numFmtId="3" fontId="35" fillId="0" borderId="31" xfId="63" applyNumberFormat="1" applyFont="1" applyFill="1" applyBorder="1" applyAlignment="1">
      <alignment horizontal="right"/>
      <protection/>
    </xf>
    <xf numFmtId="37" fontId="35" fillId="0" borderId="0" xfId="63" applyFont="1" applyFill="1" applyBorder="1" applyProtection="1">
      <alignment/>
      <protection/>
    </xf>
    <xf numFmtId="37" fontId="35" fillId="0" borderId="15" xfId="63" applyFont="1" applyFill="1" applyBorder="1" applyAlignment="1" applyProtection="1">
      <alignment horizontal="right"/>
      <protection/>
    </xf>
    <xf numFmtId="37" fontId="35" fillId="0" borderId="31" xfId="63" applyFont="1" applyFill="1" applyBorder="1" applyAlignment="1" applyProtection="1">
      <alignment horizontal="right"/>
      <protection/>
    </xf>
    <xf numFmtId="37" fontId="35" fillId="0" borderId="16" xfId="63" applyFont="1" applyFill="1" applyBorder="1" applyProtection="1">
      <alignment/>
      <protection/>
    </xf>
    <xf numFmtId="37" fontId="35" fillId="0" borderId="33" xfId="63" applyFont="1" applyFill="1" applyBorder="1" applyAlignment="1" applyProtection="1">
      <alignment horizontal="right"/>
      <protection/>
    </xf>
    <xf numFmtId="37" fontId="35" fillId="0" borderId="0" xfId="63" applyFont="1" applyBorder="1">
      <alignment/>
      <protection/>
    </xf>
    <xf numFmtId="37" fontId="36" fillId="5" borderId="17" xfId="63" applyFont="1" applyFill="1" applyBorder="1">
      <alignment/>
      <protection/>
    </xf>
    <xf numFmtId="37" fontId="36" fillId="5" borderId="34" xfId="63" applyFont="1" applyFill="1" applyBorder="1">
      <alignment/>
      <protection/>
    </xf>
    <xf numFmtId="37" fontId="35" fillId="0" borderId="0" xfId="63" applyFont="1">
      <alignment/>
      <protection/>
    </xf>
    <xf numFmtId="37" fontId="30" fillId="0" borderId="0" xfId="63" applyFont="1">
      <alignment/>
      <protection/>
    </xf>
    <xf numFmtId="37" fontId="22" fillId="0" borderId="35" xfId="63" applyFont="1" applyBorder="1">
      <alignment/>
      <protection/>
    </xf>
    <xf numFmtId="37" fontId="22" fillId="0" borderId="36" xfId="63" applyFont="1" applyBorder="1">
      <alignment/>
      <protection/>
    </xf>
    <xf numFmtId="37" fontId="30" fillId="0" borderId="37" xfId="63" applyFont="1" applyFill="1" applyBorder="1" applyAlignment="1">
      <alignment vertical="center"/>
      <protection/>
    </xf>
    <xf numFmtId="37" fontId="32" fillId="0" borderId="21" xfId="63" applyFont="1" applyFill="1" applyBorder="1" applyAlignment="1" applyProtection="1">
      <alignment horizontal="left"/>
      <protection/>
    </xf>
    <xf numFmtId="3" fontId="22" fillId="0" borderId="38" xfId="63" applyNumberFormat="1" applyFont="1" applyFill="1" applyBorder="1" applyAlignment="1">
      <alignment horizontal="right"/>
      <protection/>
    </xf>
    <xf numFmtId="3" fontId="22" fillId="0" borderId="20" xfId="63" applyNumberFormat="1" applyFont="1" applyFill="1" applyBorder="1">
      <alignment/>
      <protection/>
    </xf>
    <xf numFmtId="3" fontId="22" fillId="0" borderId="21" xfId="63" applyNumberFormat="1" applyFont="1" applyFill="1" applyBorder="1">
      <alignment/>
      <protection/>
    </xf>
    <xf numFmtId="3" fontId="22" fillId="0" borderId="39" xfId="63" applyNumberFormat="1" applyFont="1" applyFill="1" applyBorder="1">
      <alignment/>
      <protection/>
    </xf>
    <xf numFmtId="37" fontId="22" fillId="0" borderId="37" xfId="63" applyFont="1" applyFill="1" applyBorder="1" applyAlignment="1" applyProtection="1">
      <alignment horizontal="right"/>
      <protection/>
    </xf>
    <xf numFmtId="37" fontId="22" fillId="0" borderId="20" xfId="63" applyFont="1" applyFill="1" applyBorder="1" applyAlignment="1" applyProtection="1">
      <alignment horizontal="right"/>
      <protection/>
    </xf>
    <xf numFmtId="37" fontId="22" fillId="0" borderId="21" xfId="63" applyFont="1" applyFill="1" applyBorder="1" applyProtection="1">
      <alignment/>
      <protection/>
    </xf>
    <xf numFmtId="37" fontId="22" fillId="0" borderId="22" xfId="63" applyFont="1" applyFill="1" applyBorder="1" applyProtection="1">
      <alignment/>
      <protection/>
    </xf>
    <xf numFmtId="37" fontId="22" fillId="0" borderId="40" xfId="63" applyFont="1" applyFill="1" applyBorder="1" applyAlignment="1" applyProtection="1">
      <alignment horizontal="right"/>
      <protection/>
    </xf>
    <xf numFmtId="37" fontId="22" fillId="0" borderId="21" xfId="63" applyFont="1" applyBorder="1">
      <alignment/>
      <protection/>
    </xf>
    <xf numFmtId="37" fontId="30" fillId="5" borderId="41" xfId="63" applyFont="1" applyFill="1" applyBorder="1">
      <alignment/>
      <protection/>
    </xf>
    <xf numFmtId="37" fontId="30" fillId="5" borderId="42" xfId="63" applyFont="1" applyFill="1" applyBorder="1">
      <alignment/>
      <protection/>
    </xf>
    <xf numFmtId="3" fontId="22" fillId="0" borderId="17" xfId="63" applyNumberFormat="1" applyFont="1" applyFill="1" applyBorder="1" applyAlignment="1">
      <alignment horizontal="right"/>
      <protection/>
    </xf>
    <xf numFmtId="3" fontId="22" fillId="0" borderId="31" xfId="63" applyNumberFormat="1" applyFont="1" applyFill="1" applyBorder="1">
      <alignment/>
      <protection/>
    </xf>
    <xf numFmtId="3" fontId="22" fillId="0" borderId="0" xfId="63" applyNumberFormat="1" applyFont="1" applyFill="1" applyBorder="1">
      <alignment/>
      <protection/>
    </xf>
    <xf numFmtId="3" fontId="22" fillId="0" borderId="32" xfId="63" applyNumberFormat="1" applyFont="1" applyFill="1" applyBorder="1">
      <alignment/>
      <protection/>
    </xf>
    <xf numFmtId="3" fontId="22" fillId="0" borderId="15" xfId="63" applyNumberFormat="1" applyFont="1" applyFill="1" applyBorder="1">
      <alignment/>
      <protection/>
    </xf>
    <xf numFmtId="3" fontId="22" fillId="0" borderId="31" xfId="63" applyNumberFormat="1" applyFont="1" applyFill="1" applyBorder="1" applyAlignment="1">
      <alignment horizontal="right"/>
      <protection/>
    </xf>
    <xf numFmtId="37" fontId="22" fillId="0" borderId="0" xfId="63" applyFont="1" applyFill="1" applyBorder="1" applyProtection="1">
      <alignment/>
      <protection/>
    </xf>
    <xf numFmtId="37" fontId="22" fillId="0" borderId="15" xfId="63" applyFont="1" applyFill="1" applyBorder="1" applyAlignment="1" applyProtection="1">
      <alignment horizontal="right"/>
      <protection/>
    </xf>
    <xf numFmtId="37" fontId="22" fillId="0" borderId="31" xfId="63" applyFont="1" applyFill="1" applyBorder="1" applyAlignment="1" applyProtection="1">
      <alignment horizontal="right"/>
      <protection/>
    </xf>
    <xf numFmtId="37" fontId="22" fillId="0" borderId="16" xfId="63" applyFont="1" applyFill="1" applyBorder="1" applyProtection="1">
      <alignment/>
      <protection/>
    </xf>
    <xf numFmtId="37" fontId="22" fillId="0" borderId="33" xfId="63" applyFont="1" applyFill="1" applyBorder="1" applyAlignment="1" applyProtection="1">
      <alignment horizontal="right"/>
      <protection/>
    </xf>
    <xf numFmtId="37" fontId="22" fillId="0" borderId="0" xfId="63" applyFont="1" applyBorder="1">
      <alignment/>
      <protection/>
    </xf>
    <xf numFmtId="37" fontId="30" fillId="5" borderId="43" xfId="63" applyFont="1" applyFill="1" applyBorder="1">
      <alignment/>
      <protection/>
    </xf>
    <xf numFmtId="37" fontId="30" fillId="5" borderId="34" xfId="63" applyFont="1" applyFill="1" applyBorder="1">
      <alignment/>
      <protection/>
    </xf>
    <xf numFmtId="37" fontId="37" fillId="0" borderId="44" xfId="63" applyFont="1" applyFill="1" applyBorder="1" applyAlignment="1" applyProtection="1">
      <alignment vertical="center"/>
      <protection/>
    </xf>
    <xf numFmtId="3" fontId="35" fillId="0" borderId="17" xfId="63" applyNumberFormat="1" applyFont="1" applyFill="1" applyBorder="1" applyAlignment="1">
      <alignment horizontal="right"/>
      <protection/>
    </xf>
    <xf numFmtId="3" fontId="35" fillId="0" borderId="31" xfId="63" applyNumberFormat="1" applyFont="1" applyFill="1" applyBorder="1">
      <alignment/>
      <protection/>
    </xf>
    <xf numFmtId="3" fontId="35" fillId="0" borderId="0" xfId="63" applyNumberFormat="1" applyFont="1" applyFill="1" applyBorder="1">
      <alignment/>
      <protection/>
    </xf>
    <xf numFmtId="3" fontId="35" fillId="0" borderId="32" xfId="63" applyNumberFormat="1" applyFont="1" applyFill="1" applyBorder="1">
      <alignment/>
      <protection/>
    </xf>
    <xf numFmtId="3" fontId="35" fillId="0" borderId="15" xfId="63" applyNumberFormat="1" applyFont="1" applyFill="1" applyBorder="1">
      <alignment/>
      <protection/>
    </xf>
    <xf numFmtId="3" fontId="35" fillId="0" borderId="31" xfId="63" applyNumberFormat="1" applyFont="1" applyFill="1" applyBorder="1" applyAlignment="1">
      <alignment horizontal="right"/>
      <protection/>
    </xf>
    <xf numFmtId="37" fontId="35" fillId="0" borderId="0" xfId="63" applyFont="1" applyFill="1" applyBorder="1" applyProtection="1">
      <alignment/>
      <protection/>
    </xf>
    <xf numFmtId="37" fontId="35" fillId="0" borderId="15" xfId="63" applyFont="1" applyFill="1" applyBorder="1" applyAlignment="1" applyProtection="1">
      <alignment horizontal="right"/>
      <protection/>
    </xf>
    <xf numFmtId="37" fontId="35" fillId="0" borderId="31" xfId="63" applyFont="1" applyFill="1" applyBorder="1" applyAlignment="1" applyProtection="1">
      <alignment horizontal="right"/>
      <protection/>
    </xf>
    <xf numFmtId="37" fontId="35" fillId="0" borderId="16" xfId="63" applyFont="1" applyFill="1" applyBorder="1" applyProtection="1">
      <alignment/>
      <protection/>
    </xf>
    <xf numFmtId="37" fontId="35" fillId="0" borderId="33" xfId="63" applyFont="1" applyFill="1" applyBorder="1" applyAlignment="1" applyProtection="1">
      <alignment horizontal="right"/>
      <protection/>
    </xf>
    <xf numFmtId="37" fontId="35" fillId="0" borderId="0" xfId="63" applyFont="1" applyBorder="1">
      <alignment/>
      <protection/>
    </xf>
    <xf numFmtId="37" fontId="36" fillId="5" borderId="45" xfId="63" applyFont="1" applyFill="1" applyBorder="1">
      <alignment/>
      <protection/>
    </xf>
    <xf numFmtId="37" fontId="36" fillId="5" borderId="34" xfId="63" applyFont="1" applyFill="1" applyBorder="1">
      <alignment/>
      <protection/>
    </xf>
    <xf numFmtId="37" fontId="35" fillId="0" borderId="0" xfId="63" applyFont="1">
      <alignment/>
      <protection/>
    </xf>
    <xf numFmtId="37" fontId="38" fillId="0" borderId="37" xfId="63" applyFont="1" applyFill="1" applyBorder="1" applyAlignment="1" applyProtection="1">
      <alignment horizontal="left"/>
      <protection/>
    </xf>
    <xf numFmtId="37" fontId="22" fillId="0" borderId="38" xfId="63" applyFont="1" applyFill="1" applyBorder="1" applyAlignment="1" applyProtection="1">
      <alignment horizontal="right"/>
      <protection/>
    </xf>
    <xf numFmtId="37" fontId="22" fillId="0" borderId="21" xfId="63" applyFont="1" applyFill="1" applyBorder="1" applyAlignment="1" applyProtection="1">
      <alignment horizontal="right"/>
      <protection/>
    </xf>
    <xf numFmtId="37" fontId="22" fillId="0" borderId="46" xfId="63" applyFont="1" applyFill="1" applyBorder="1" applyAlignment="1" applyProtection="1">
      <alignment horizontal="right"/>
      <protection/>
    </xf>
    <xf numFmtId="37" fontId="22" fillId="0" borderId="40" xfId="63" applyFont="1" applyBorder="1" applyAlignment="1" applyProtection="1">
      <alignment horizontal="right"/>
      <protection/>
    </xf>
    <xf numFmtId="37" fontId="30" fillId="5" borderId="43" xfId="63" applyFont="1" applyFill="1" applyBorder="1">
      <alignment/>
      <protection/>
    </xf>
    <xf numFmtId="37" fontId="39" fillId="0" borderId="15" xfId="63" applyFont="1" applyFill="1" applyBorder="1" applyAlignment="1" applyProtection="1">
      <alignment horizontal="left"/>
      <protection/>
    </xf>
    <xf numFmtId="37" fontId="22" fillId="0" borderId="0" xfId="63" applyFont="1" applyFill="1" applyBorder="1" applyAlignment="1" applyProtection="1">
      <alignment horizontal="left"/>
      <protection/>
    </xf>
    <xf numFmtId="3" fontId="22" fillId="0" borderId="0" xfId="63" applyNumberFormat="1" applyFont="1" applyFill="1" applyBorder="1" applyAlignment="1">
      <alignment horizontal="right"/>
      <protection/>
    </xf>
    <xf numFmtId="3" fontId="22" fillId="0" borderId="32" xfId="63" applyNumberFormat="1" applyFont="1" applyFill="1" applyBorder="1" applyAlignment="1">
      <alignment horizontal="right"/>
      <protection/>
    </xf>
    <xf numFmtId="3" fontId="22" fillId="0" borderId="16" xfId="63" applyNumberFormat="1" applyFont="1" applyFill="1" applyBorder="1" applyAlignment="1">
      <alignment horizontal="right"/>
      <protection/>
    </xf>
    <xf numFmtId="3" fontId="22" fillId="0" borderId="33" xfId="63" applyNumberFormat="1" applyFont="1" applyFill="1" applyBorder="1" applyAlignment="1">
      <alignment horizontal="right"/>
      <protection/>
    </xf>
    <xf numFmtId="3" fontId="30" fillId="5" borderId="43" xfId="63" applyNumberFormat="1" applyFont="1" applyFill="1" applyBorder="1" applyAlignment="1">
      <alignment horizontal="right"/>
      <protection/>
    </xf>
    <xf numFmtId="3" fontId="30" fillId="5" borderId="34" xfId="63" applyNumberFormat="1" applyFont="1" applyFill="1" applyBorder="1" applyAlignment="1">
      <alignment horizontal="right"/>
      <protection/>
    </xf>
    <xf numFmtId="3" fontId="22" fillId="0" borderId="47" xfId="63" applyNumberFormat="1" applyFont="1" applyFill="1" applyBorder="1" applyAlignment="1">
      <alignment horizontal="right"/>
      <protection/>
    </xf>
    <xf numFmtId="3" fontId="22" fillId="0" borderId="44" xfId="63" applyNumberFormat="1" applyFont="1" applyFill="1" applyBorder="1" applyAlignment="1">
      <alignment horizontal="right"/>
      <protection/>
    </xf>
    <xf numFmtId="37" fontId="40" fillId="0" borderId="37" xfId="63" applyFont="1" applyFill="1" applyBorder="1" applyAlignment="1" applyProtection="1">
      <alignment horizontal="left"/>
      <protection/>
    </xf>
    <xf numFmtId="37" fontId="22" fillId="0" borderId="39" xfId="63" applyFont="1" applyFill="1" applyBorder="1" applyAlignment="1" applyProtection="1">
      <alignment horizontal="right"/>
      <protection/>
    </xf>
    <xf numFmtId="37" fontId="30" fillId="5" borderId="38" xfId="63" applyFont="1" applyFill="1" applyBorder="1">
      <alignment/>
      <protection/>
    </xf>
    <xf numFmtId="37" fontId="22" fillId="0" borderId="0" xfId="63" applyFont="1" applyFill="1" applyBorder="1">
      <alignment/>
      <protection/>
    </xf>
    <xf numFmtId="2" fontId="30" fillId="0" borderId="17" xfId="63" applyNumberFormat="1" applyFont="1" applyFill="1" applyBorder="1" applyAlignment="1" applyProtection="1">
      <alignment horizontal="right" indent="1"/>
      <protection/>
    </xf>
    <xf numFmtId="2" fontId="30" fillId="0" borderId="31" xfId="63" applyNumberFormat="1" applyFont="1" applyFill="1" applyBorder="1" applyAlignment="1" applyProtection="1">
      <alignment horizontal="center"/>
      <protection/>
    </xf>
    <xf numFmtId="2" fontId="30" fillId="0" borderId="0" xfId="63" applyNumberFormat="1" applyFont="1" applyFill="1" applyBorder="1" applyAlignment="1" applyProtection="1">
      <alignment horizontal="center"/>
      <protection/>
    </xf>
    <xf numFmtId="2" fontId="30" fillId="0" borderId="32" xfId="63" applyNumberFormat="1" applyFont="1" applyFill="1" applyBorder="1" applyAlignment="1" applyProtection="1">
      <alignment horizontal="center"/>
      <protection/>
    </xf>
    <xf numFmtId="2" fontId="30" fillId="0" borderId="15" xfId="63" applyNumberFormat="1" applyFont="1" applyFill="1" applyBorder="1" applyAlignment="1" applyProtection="1">
      <alignment horizontal="right" indent="1"/>
      <protection/>
    </xf>
    <xf numFmtId="2" fontId="30" fillId="0" borderId="31" xfId="63" applyNumberFormat="1" applyFont="1" applyFill="1" applyBorder="1" applyAlignment="1" applyProtection="1">
      <alignment horizontal="right" indent="1"/>
      <protection/>
    </xf>
    <xf numFmtId="2" fontId="30" fillId="0" borderId="15" xfId="63" applyNumberFormat="1" applyFont="1" applyFill="1" applyBorder="1" applyAlignment="1" applyProtection="1">
      <alignment horizontal="center"/>
      <protection/>
    </xf>
    <xf numFmtId="2" fontId="30" fillId="0" borderId="16" xfId="63" applyNumberFormat="1" applyFont="1" applyFill="1" applyBorder="1" applyAlignment="1" applyProtection="1">
      <alignment horizontal="center"/>
      <protection/>
    </xf>
    <xf numFmtId="2" fontId="30" fillId="0" borderId="33" xfId="63" applyNumberFormat="1" applyFont="1" applyFill="1" applyBorder="1" applyAlignment="1" applyProtection="1">
      <alignment horizontal="center"/>
      <protection/>
    </xf>
    <xf numFmtId="2" fontId="30" fillId="5" borderId="17" xfId="63" applyNumberFormat="1" applyFont="1" applyFill="1" applyBorder="1" applyAlignment="1" applyProtection="1">
      <alignment horizontal="right" indent="1"/>
      <protection/>
    </xf>
    <xf numFmtId="2" fontId="30" fillId="5" borderId="34" xfId="63" applyNumberFormat="1" applyFont="1" applyFill="1" applyBorder="1" applyAlignment="1" applyProtection="1">
      <alignment horizontal="center"/>
      <protection/>
    </xf>
    <xf numFmtId="37" fontId="41" fillId="0" borderId="44" xfId="63" applyFont="1" applyFill="1" applyBorder="1" applyAlignment="1" applyProtection="1">
      <alignment horizontal="left"/>
      <protection/>
    </xf>
    <xf numFmtId="37" fontId="22" fillId="0" borderId="48" xfId="63" applyFont="1" applyFill="1" applyBorder="1">
      <alignment/>
      <protection/>
    </xf>
    <xf numFmtId="2" fontId="30" fillId="0" borderId="49" xfId="63" applyNumberFormat="1" applyFont="1" applyFill="1" applyBorder="1" applyProtection="1">
      <alignment/>
      <protection/>
    </xf>
    <xf numFmtId="2" fontId="30" fillId="0" borderId="50" xfId="63" applyNumberFormat="1" applyFont="1" applyFill="1" applyBorder="1" applyProtection="1">
      <alignment/>
      <protection/>
    </xf>
    <xf numFmtId="2" fontId="30" fillId="0" borderId="48" xfId="63" applyNumberFormat="1" applyFont="1" applyFill="1" applyBorder="1" applyAlignment="1" applyProtection="1">
      <alignment horizontal="center"/>
      <protection/>
    </xf>
    <xf numFmtId="2" fontId="30" fillId="0" borderId="47" xfId="63" applyNumberFormat="1" applyFont="1" applyFill="1" applyBorder="1" applyAlignment="1" applyProtection="1">
      <alignment horizontal="center"/>
      <protection/>
    </xf>
    <xf numFmtId="2" fontId="30" fillId="0" borderId="44" xfId="63" applyNumberFormat="1" applyFont="1" applyFill="1" applyBorder="1" applyAlignment="1" applyProtection="1">
      <alignment horizontal="right" indent="1"/>
      <protection/>
    </xf>
    <xf numFmtId="2" fontId="30" fillId="0" borderId="50" xfId="63" applyNumberFormat="1" applyFont="1" applyFill="1" applyBorder="1" applyAlignment="1" applyProtection="1">
      <alignment horizontal="right" indent="1"/>
      <protection/>
    </xf>
    <xf numFmtId="2" fontId="30" fillId="0" borderId="48" xfId="63" applyNumberFormat="1" applyFont="1" applyFill="1" applyBorder="1" applyAlignment="1" applyProtection="1">
      <alignment horizontal="right" indent="1"/>
      <protection/>
    </xf>
    <xf numFmtId="2" fontId="30" fillId="0" borderId="51" xfId="63" applyNumberFormat="1" applyFont="1" applyFill="1" applyBorder="1" applyAlignment="1" applyProtection="1">
      <alignment horizontal="right" indent="1"/>
      <protection/>
    </xf>
    <xf numFmtId="2" fontId="30" fillId="0" borderId="52" xfId="63" applyNumberFormat="1" applyFont="1" applyBorder="1" applyAlignment="1" applyProtection="1">
      <alignment horizontal="right" indent="1"/>
      <protection/>
    </xf>
    <xf numFmtId="37" fontId="30" fillId="0" borderId="48" xfId="63" applyFont="1" applyBorder="1">
      <alignment/>
      <protection/>
    </xf>
    <xf numFmtId="2" fontId="30" fillId="5" borderId="49" xfId="63" applyNumberFormat="1" applyFont="1" applyFill="1" applyBorder="1">
      <alignment/>
      <protection/>
    </xf>
    <xf numFmtId="2" fontId="30" fillId="5" borderId="53" xfId="63" applyNumberFormat="1" applyFont="1" applyFill="1" applyBorder="1">
      <alignment/>
      <protection/>
    </xf>
    <xf numFmtId="37" fontId="40" fillId="0" borderId="15" xfId="63" applyFont="1" applyFill="1" applyBorder="1" applyAlignment="1" applyProtection="1">
      <alignment horizontal="left"/>
      <protection/>
    </xf>
    <xf numFmtId="2" fontId="30" fillId="0" borderId="17" xfId="63" applyNumberFormat="1" applyFont="1" applyFill="1" applyBorder="1" applyProtection="1">
      <alignment/>
      <protection/>
    </xf>
    <xf numFmtId="2" fontId="30" fillId="0" borderId="31" xfId="63" applyNumberFormat="1" applyFont="1" applyFill="1" applyBorder="1" applyProtection="1">
      <alignment/>
      <protection/>
    </xf>
    <xf numFmtId="2" fontId="30" fillId="0" borderId="0" xfId="63" applyNumberFormat="1" applyFont="1" applyFill="1" applyBorder="1" applyAlignment="1" applyProtection="1">
      <alignment horizontal="right" indent="1"/>
      <protection/>
    </xf>
    <xf numFmtId="2" fontId="30" fillId="0" borderId="16" xfId="63" applyNumberFormat="1" applyFont="1" applyFill="1" applyBorder="1" applyAlignment="1" applyProtection="1">
      <alignment horizontal="right" indent="1"/>
      <protection/>
    </xf>
    <xf numFmtId="2" fontId="30" fillId="0" borderId="33" xfId="63" applyNumberFormat="1" applyFont="1" applyBorder="1" applyAlignment="1" applyProtection="1">
      <alignment horizontal="right" indent="1"/>
      <protection/>
    </xf>
    <xf numFmtId="37" fontId="30" fillId="0" borderId="0" xfId="63" applyFont="1" applyBorder="1">
      <alignment/>
      <protection/>
    </xf>
    <xf numFmtId="2" fontId="30" fillId="5" borderId="17" xfId="63" applyNumberFormat="1" applyFont="1" applyFill="1" applyBorder="1">
      <alignment/>
      <protection/>
    </xf>
    <xf numFmtId="2" fontId="30" fillId="5" borderId="34" xfId="63" applyNumberFormat="1" applyFont="1" applyFill="1" applyBorder="1">
      <alignment/>
      <protection/>
    </xf>
    <xf numFmtId="37" fontId="39" fillId="0" borderId="10" xfId="63" applyFont="1" applyFill="1" applyBorder="1" applyAlignment="1" applyProtection="1">
      <alignment horizontal="left"/>
      <protection/>
    </xf>
    <xf numFmtId="37" fontId="32" fillId="0" borderId="11" xfId="63" applyFont="1" applyFill="1" applyBorder="1" applyAlignment="1" applyProtection="1">
      <alignment horizontal="left"/>
      <protection/>
    </xf>
    <xf numFmtId="2" fontId="30" fillId="0" borderId="54" xfId="63" applyNumberFormat="1" applyFont="1" applyFill="1" applyBorder="1" applyAlignment="1" applyProtection="1">
      <alignment horizontal="right" indent="1"/>
      <protection/>
    </xf>
    <xf numFmtId="2" fontId="30" fillId="0" borderId="24" xfId="63" applyNumberFormat="1" applyFont="1" applyFill="1" applyBorder="1" applyAlignment="1" applyProtection="1">
      <alignment horizontal="center"/>
      <protection/>
    </xf>
    <xf numFmtId="2" fontId="30" fillId="0" borderId="11" xfId="63" applyNumberFormat="1" applyFont="1" applyFill="1" applyBorder="1" applyAlignment="1" applyProtection="1">
      <alignment horizontal="center"/>
      <protection/>
    </xf>
    <xf numFmtId="2" fontId="30" fillId="0" borderId="55" xfId="63" applyNumberFormat="1" applyFont="1" applyFill="1" applyBorder="1" applyAlignment="1" applyProtection="1">
      <alignment horizontal="center"/>
      <protection/>
    </xf>
    <xf numFmtId="2" fontId="30" fillId="0" borderId="10" xfId="63" applyNumberFormat="1" applyFont="1" applyFill="1" applyBorder="1" applyAlignment="1" applyProtection="1">
      <alignment horizontal="right" indent="1"/>
      <protection/>
    </xf>
    <xf numFmtId="2" fontId="30" fillId="0" borderId="24" xfId="63" applyNumberFormat="1" applyFont="1" applyFill="1" applyBorder="1" applyAlignment="1" applyProtection="1">
      <alignment horizontal="right" indent="1"/>
      <protection/>
    </xf>
    <xf numFmtId="2" fontId="30" fillId="0" borderId="10" xfId="63" applyNumberFormat="1" applyFont="1" applyFill="1" applyBorder="1" applyAlignment="1" applyProtection="1">
      <alignment horizontal="center"/>
      <protection/>
    </xf>
    <xf numFmtId="2" fontId="30" fillId="0" borderId="12" xfId="63" applyNumberFormat="1" applyFont="1" applyFill="1" applyBorder="1" applyAlignment="1" applyProtection="1">
      <alignment horizontal="center"/>
      <protection/>
    </xf>
    <xf numFmtId="2" fontId="30" fillId="0" borderId="56" xfId="63" applyNumberFormat="1" applyFont="1" applyBorder="1" applyAlignment="1" applyProtection="1">
      <alignment horizontal="center"/>
      <protection/>
    </xf>
    <xf numFmtId="2" fontId="30" fillId="0" borderId="11" xfId="63" applyNumberFormat="1" applyFont="1" applyBorder="1" applyAlignment="1" applyProtection="1">
      <alignment horizontal="center"/>
      <protection/>
    </xf>
    <xf numFmtId="2" fontId="30" fillId="5" borderId="54" xfId="63" applyNumberFormat="1" applyFont="1" applyFill="1" applyBorder="1" applyAlignment="1" applyProtection="1">
      <alignment horizontal="right" indent="1"/>
      <protection/>
    </xf>
    <xf numFmtId="2" fontId="30" fillId="5" borderId="57" xfId="63" applyNumberFormat="1" applyFont="1" applyFill="1" applyBorder="1" applyAlignment="1" applyProtection="1">
      <alignment horizontal="center"/>
      <protection/>
    </xf>
    <xf numFmtId="0" fontId="22" fillId="7" borderId="0" xfId="64" applyNumberFormat="1" applyFont="1" applyFill="1" applyBorder="1">
      <alignment/>
      <protection/>
    </xf>
    <xf numFmtId="37" fontId="32" fillId="7" borderId="0" xfId="63" applyFont="1" applyFill="1" applyBorder="1">
      <alignment/>
      <protection/>
    </xf>
    <xf numFmtId="39" fontId="32" fillId="7" borderId="0" xfId="63" applyNumberFormat="1" applyFont="1" applyFill="1" applyBorder="1" applyProtection="1">
      <alignment/>
      <protection/>
    </xf>
    <xf numFmtId="39" fontId="32" fillId="0" borderId="0" xfId="63" applyNumberFormat="1" applyFont="1" applyFill="1" applyBorder="1" applyProtection="1">
      <alignment/>
      <protection/>
    </xf>
    <xf numFmtId="39" fontId="32" fillId="0" borderId="0" xfId="63" applyNumberFormat="1" applyFont="1" applyBorder="1" applyProtection="1">
      <alignment/>
      <protection/>
    </xf>
    <xf numFmtId="37" fontId="22" fillId="7" borderId="0" xfId="63" applyFont="1" applyFill="1">
      <alignment/>
      <protection/>
    </xf>
    <xf numFmtId="37" fontId="22" fillId="0" borderId="0" xfId="63" applyFont="1" applyFill="1">
      <alignment/>
      <protection/>
    </xf>
    <xf numFmtId="4" fontId="22" fillId="0" borderId="0" xfId="63" applyNumberFormat="1" applyFont="1">
      <alignment/>
      <protection/>
    </xf>
    <xf numFmtId="0" fontId="22" fillId="0" borderId="0" xfId="69" applyFont="1">
      <alignment/>
      <protection/>
    </xf>
    <xf numFmtId="49" fontId="32" fillId="7" borderId="58" xfId="69" applyNumberFormat="1" applyFont="1" applyFill="1" applyBorder="1" applyAlignment="1">
      <alignment horizontal="center" vertical="center" wrapText="1"/>
      <protection/>
    </xf>
    <xf numFmtId="49" fontId="32" fillId="7" borderId="59" xfId="69" applyNumberFormat="1" applyFont="1" applyFill="1" applyBorder="1" applyAlignment="1">
      <alignment horizontal="center" vertical="center" wrapText="1"/>
      <protection/>
    </xf>
    <xf numFmtId="49" fontId="32" fillId="7" borderId="60" xfId="69" applyNumberFormat="1" applyFont="1" applyFill="1" applyBorder="1" applyAlignment="1">
      <alignment horizontal="center" vertical="center" wrapText="1"/>
      <protection/>
    </xf>
    <xf numFmtId="49" fontId="22" fillId="0" borderId="0" xfId="69" applyNumberFormat="1" applyFont="1" applyAlignment="1">
      <alignment horizontal="center" vertical="center" wrapText="1"/>
      <protection/>
    </xf>
    <xf numFmtId="0" fontId="34" fillId="0" borderId="61" xfId="69" applyNumberFormat="1" applyFont="1" applyBorder="1">
      <alignment/>
      <protection/>
    </xf>
    <xf numFmtId="3" fontId="34" fillId="0" borderId="62" xfId="69" applyNumberFormat="1" applyFont="1" applyBorder="1">
      <alignment/>
      <protection/>
    </xf>
    <xf numFmtId="10" fontId="34" fillId="0" borderId="63" xfId="69" applyNumberFormat="1" applyFont="1" applyBorder="1">
      <alignment/>
      <protection/>
    </xf>
    <xf numFmtId="2" fontId="34" fillId="0" borderId="64" xfId="69" applyNumberFormat="1" applyFont="1" applyBorder="1">
      <alignment/>
      <protection/>
    </xf>
    <xf numFmtId="0" fontId="34" fillId="0" borderId="0" xfId="69" applyFont="1">
      <alignment/>
      <protection/>
    </xf>
    <xf numFmtId="0" fontId="22" fillId="0" borderId="65" xfId="69" applyNumberFormat="1" applyFont="1" applyBorder="1" quotePrefix="1">
      <alignment/>
      <protection/>
    </xf>
    <xf numFmtId="3" fontId="22" fillId="0" borderId="66" xfId="69" applyNumberFormat="1" applyFont="1" applyBorder="1">
      <alignment/>
      <protection/>
    </xf>
    <xf numFmtId="10" fontId="22" fillId="0" borderId="67" xfId="69" applyNumberFormat="1" applyFont="1" applyBorder="1">
      <alignment/>
      <protection/>
    </xf>
    <xf numFmtId="2" fontId="22" fillId="0" borderId="68" xfId="69" applyNumberFormat="1" applyFont="1" applyBorder="1" applyAlignment="1">
      <alignment horizontal="right"/>
      <protection/>
    </xf>
    <xf numFmtId="2" fontId="22" fillId="0" borderId="68" xfId="69" applyNumberFormat="1" applyFont="1" applyBorder="1">
      <alignment/>
      <protection/>
    </xf>
    <xf numFmtId="0" fontId="22" fillId="0" borderId="69" xfId="69" applyNumberFormat="1" applyFont="1" applyBorder="1" quotePrefix="1">
      <alignment/>
      <protection/>
    </xf>
    <xf numFmtId="3" fontId="22" fillId="0" borderId="70" xfId="69" applyNumberFormat="1" applyFont="1" applyBorder="1">
      <alignment/>
      <protection/>
    </xf>
    <xf numFmtId="10" fontId="22" fillId="0" borderId="71" xfId="69" applyNumberFormat="1" applyFont="1" applyBorder="1">
      <alignment/>
      <protection/>
    </xf>
    <xf numFmtId="2" fontId="22" fillId="0" borderId="36" xfId="69" applyNumberFormat="1" applyFont="1" applyBorder="1" applyAlignment="1">
      <alignment horizontal="right"/>
      <protection/>
    </xf>
    <xf numFmtId="2" fontId="22" fillId="0" borderId="36" xfId="69" applyNumberFormat="1" applyFont="1" applyBorder="1">
      <alignment/>
      <protection/>
    </xf>
    <xf numFmtId="0" fontId="44" fillId="0" borderId="0" xfId="64" applyNumberFormat="1" applyFont="1" applyFill="1" applyBorder="1">
      <alignment/>
      <protection/>
    </xf>
    <xf numFmtId="0" fontId="44" fillId="0" borderId="0" xfId="69" applyFont="1">
      <alignment/>
      <protection/>
    </xf>
    <xf numFmtId="0" fontId="22" fillId="0" borderId="0" xfId="70" applyFont="1">
      <alignment/>
      <protection/>
    </xf>
    <xf numFmtId="49" fontId="32" fillId="7" borderId="39" xfId="69" applyNumberFormat="1" applyFont="1" applyFill="1" applyBorder="1" applyAlignment="1">
      <alignment horizontal="center" vertical="center" wrapText="1"/>
      <protection/>
    </xf>
    <xf numFmtId="49" fontId="22" fillId="0" borderId="0" xfId="70" applyNumberFormat="1" applyFont="1" applyAlignment="1">
      <alignment horizontal="center" vertical="center" wrapText="1"/>
      <protection/>
    </xf>
    <xf numFmtId="0" fontId="45" fillId="0" borderId="72" xfId="70" applyNumberFormat="1" applyFont="1" applyBorder="1">
      <alignment/>
      <protection/>
    </xf>
    <xf numFmtId="3" fontId="45" fillId="0" borderId="73" xfId="70" applyNumberFormat="1" applyFont="1" applyBorder="1">
      <alignment/>
      <protection/>
    </xf>
    <xf numFmtId="10" fontId="45" fillId="0" borderId="74" xfId="70" applyNumberFormat="1" applyFont="1" applyBorder="1">
      <alignment/>
      <protection/>
    </xf>
    <xf numFmtId="2" fontId="45" fillId="0" borderId="75" xfId="70" applyNumberFormat="1" applyFont="1" applyBorder="1">
      <alignment/>
      <protection/>
    </xf>
    <xf numFmtId="2" fontId="45" fillId="0" borderId="74" xfId="70" applyNumberFormat="1" applyFont="1" applyBorder="1">
      <alignment/>
      <protection/>
    </xf>
    <xf numFmtId="2" fontId="45" fillId="0" borderId="76" xfId="70" applyNumberFormat="1" applyFont="1" applyBorder="1">
      <alignment/>
      <protection/>
    </xf>
    <xf numFmtId="0" fontId="45" fillId="0" borderId="0" xfId="70" applyFont="1">
      <alignment/>
      <protection/>
    </xf>
    <xf numFmtId="0" fontId="22" fillId="0" borderId="77" xfId="70" applyNumberFormat="1" applyFont="1" applyBorder="1" quotePrefix="1">
      <alignment/>
      <protection/>
    </xf>
    <xf numFmtId="3" fontId="22" fillId="0" borderId="78" xfId="70" applyNumberFormat="1" applyFont="1" applyBorder="1">
      <alignment/>
      <protection/>
    </xf>
    <xf numFmtId="10" fontId="22" fillId="0" borderId="67" xfId="70" applyNumberFormat="1" applyFont="1" applyBorder="1">
      <alignment/>
      <protection/>
    </xf>
    <xf numFmtId="2" fontId="22" fillId="0" borderId="68" xfId="70" applyNumberFormat="1" applyFont="1" applyBorder="1" applyAlignment="1">
      <alignment horizontal="right"/>
      <protection/>
    </xf>
    <xf numFmtId="2" fontId="22" fillId="0" borderId="79" xfId="70" applyNumberFormat="1" applyFont="1" applyBorder="1">
      <alignment/>
      <protection/>
    </xf>
    <xf numFmtId="0" fontId="34" fillId="0" borderId="0" xfId="70" applyFont="1">
      <alignment/>
      <protection/>
    </xf>
    <xf numFmtId="0" fontId="22" fillId="0" borderId="10" xfId="70" applyNumberFormat="1" applyFont="1" applyBorder="1">
      <alignment/>
      <protection/>
    </xf>
    <xf numFmtId="3" fontId="22" fillId="0" borderId="80" xfId="70" applyNumberFormat="1" applyFont="1" applyBorder="1">
      <alignment/>
      <protection/>
    </xf>
    <xf numFmtId="10" fontId="22" fillId="0" borderId="81" xfId="70" applyNumberFormat="1" applyFont="1" applyBorder="1">
      <alignment/>
      <protection/>
    </xf>
    <xf numFmtId="2" fontId="22" fillId="0" borderId="82" xfId="70" applyNumberFormat="1" applyFont="1" applyBorder="1" applyAlignment="1">
      <alignment horizontal="right"/>
      <protection/>
    </xf>
    <xf numFmtId="2" fontId="22" fillId="0" borderId="55" xfId="70" applyNumberFormat="1" applyFont="1" applyBorder="1">
      <alignment/>
      <protection/>
    </xf>
    <xf numFmtId="0" fontId="22" fillId="0" borderId="0" xfId="71" applyFont="1">
      <alignment/>
      <protection/>
    </xf>
    <xf numFmtId="1" fontId="22" fillId="0" borderId="0" xfId="71" applyNumberFormat="1" applyFont="1" applyAlignment="1">
      <alignment horizontal="center" vertical="center" wrapText="1"/>
      <protection/>
    </xf>
    <xf numFmtId="49" fontId="32" fillId="7" borderId="83" xfId="71" applyNumberFormat="1" applyFont="1" applyFill="1" applyBorder="1" applyAlignment="1">
      <alignment horizontal="center" vertical="center" wrapText="1"/>
      <protection/>
    </xf>
    <xf numFmtId="49" fontId="32" fillId="7" borderId="84" xfId="71" applyNumberFormat="1" applyFont="1" applyFill="1" applyBorder="1" applyAlignment="1">
      <alignment horizontal="center" vertical="center" wrapText="1"/>
      <protection/>
    </xf>
    <xf numFmtId="49" fontId="32" fillId="7" borderId="85" xfId="71" applyNumberFormat="1" applyFont="1" applyFill="1" applyBorder="1" applyAlignment="1">
      <alignment horizontal="center" vertical="center" wrapText="1"/>
      <protection/>
    </xf>
    <xf numFmtId="49" fontId="32" fillId="7" borderId="86" xfId="71" applyNumberFormat="1" applyFont="1" applyFill="1" applyBorder="1" applyAlignment="1">
      <alignment horizontal="center" vertical="center" wrapText="1"/>
      <protection/>
    </xf>
    <xf numFmtId="49" fontId="32" fillId="7" borderId="70" xfId="71" applyNumberFormat="1" applyFont="1" applyFill="1" applyBorder="1" applyAlignment="1">
      <alignment horizontal="center" vertical="center" wrapText="1"/>
      <protection/>
    </xf>
    <xf numFmtId="0" fontId="37" fillId="0" borderId="87" xfId="71" applyNumberFormat="1" applyFont="1" applyBorder="1">
      <alignment/>
      <protection/>
    </xf>
    <xf numFmtId="3" fontId="37" fillId="0" borderId="88" xfId="71" applyNumberFormat="1" applyFont="1" applyBorder="1">
      <alignment/>
      <protection/>
    </xf>
    <xf numFmtId="3" fontId="37" fillId="0" borderId="89" xfId="71" applyNumberFormat="1" applyFont="1" applyBorder="1">
      <alignment/>
      <protection/>
    </xf>
    <xf numFmtId="10" fontId="37" fillId="0" borderId="75" xfId="71" applyNumberFormat="1" applyFont="1" applyBorder="1">
      <alignment/>
      <protection/>
    </xf>
    <xf numFmtId="3" fontId="37" fillId="0" borderId="90" xfId="71" applyNumberFormat="1" applyFont="1" applyBorder="1">
      <alignment/>
      <protection/>
    </xf>
    <xf numFmtId="0" fontId="37" fillId="0" borderId="0" xfId="71" applyFont="1">
      <alignment/>
      <protection/>
    </xf>
    <xf numFmtId="0" fontId="22" fillId="0" borderId="91" xfId="71" applyFont="1" applyBorder="1">
      <alignment/>
      <protection/>
    </xf>
    <xf numFmtId="3" fontId="22" fillId="0" borderId="92" xfId="71" applyNumberFormat="1" applyFont="1" applyBorder="1">
      <alignment/>
      <protection/>
    </xf>
    <xf numFmtId="3" fontId="22" fillId="0" borderId="93" xfId="71" applyNumberFormat="1" applyFont="1" applyBorder="1">
      <alignment/>
      <protection/>
    </xf>
    <xf numFmtId="10" fontId="22" fillId="0" borderId="94" xfId="71" applyNumberFormat="1" applyFont="1" applyBorder="1">
      <alignment/>
      <protection/>
    </xf>
    <xf numFmtId="3" fontId="22" fillId="0" borderId="95" xfId="71" applyNumberFormat="1" applyFont="1" applyBorder="1">
      <alignment/>
      <protection/>
    </xf>
    <xf numFmtId="10" fontId="22" fillId="0" borderId="94" xfId="71" applyNumberFormat="1" applyFont="1" applyBorder="1" applyAlignment="1">
      <alignment horizontal="right"/>
      <protection/>
    </xf>
    <xf numFmtId="0" fontId="22" fillId="0" borderId="96" xfId="71" applyFont="1" applyBorder="1">
      <alignment/>
      <protection/>
    </xf>
    <xf numFmtId="3" fontId="22" fillId="0" borderId="97" xfId="71" applyNumberFormat="1" applyFont="1" applyBorder="1">
      <alignment/>
      <protection/>
    </xf>
    <xf numFmtId="3" fontId="22" fillId="0" borderId="98" xfId="71" applyNumberFormat="1" applyFont="1" applyBorder="1">
      <alignment/>
      <protection/>
    </xf>
    <xf numFmtId="10" fontId="22" fillId="0" borderId="99" xfId="71" applyNumberFormat="1" applyFont="1" applyBorder="1">
      <alignment/>
      <protection/>
    </xf>
    <xf numFmtId="3" fontId="22" fillId="0" borderId="66" xfId="71" applyNumberFormat="1" applyFont="1" applyBorder="1">
      <alignment/>
      <protection/>
    </xf>
    <xf numFmtId="10" fontId="22" fillId="0" borderId="99" xfId="71" applyNumberFormat="1" applyFont="1" applyBorder="1" applyAlignment="1">
      <alignment horizontal="right"/>
      <protection/>
    </xf>
    <xf numFmtId="0" fontId="22" fillId="0" borderId="100" xfId="71" applyFont="1" applyBorder="1">
      <alignment/>
      <protection/>
    </xf>
    <xf numFmtId="3" fontId="22" fillId="0" borderId="83" xfId="71" applyNumberFormat="1" applyFont="1" applyBorder="1">
      <alignment/>
      <protection/>
    </xf>
    <xf numFmtId="3" fontId="22" fillId="0" borderId="84" xfId="71" applyNumberFormat="1" applyFont="1" applyBorder="1">
      <alignment/>
      <protection/>
    </xf>
    <xf numFmtId="10" fontId="22" fillId="0" borderId="101" xfId="71" applyNumberFormat="1" applyFont="1" applyBorder="1">
      <alignment/>
      <protection/>
    </xf>
    <xf numFmtId="3" fontId="22" fillId="0" borderId="70" xfId="71" applyNumberFormat="1" applyFont="1" applyBorder="1">
      <alignment/>
      <protection/>
    </xf>
    <xf numFmtId="10" fontId="22" fillId="0" borderId="101" xfId="71" applyNumberFormat="1" applyFont="1" applyBorder="1" applyAlignment="1">
      <alignment horizontal="right"/>
      <protection/>
    </xf>
    <xf numFmtId="0" fontId="44" fillId="0" borderId="0" xfId="71" applyFont="1">
      <alignment/>
      <protection/>
    </xf>
    <xf numFmtId="3" fontId="22" fillId="0" borderId="0" xfId="71" applyNumberFormat="1" applyFont="1">
      <alignment/>
      <protection/>
    </xf>
    <xf numFmtId="0" fontId="31" fillId="0" borderId="0" xfId="71" applyFont="1">
      <alignment/>
      <protection/>
    </xf>
    <xf numFmtId="1" fontId="30" fillId="0" borderId="0" xfId="71" applyNumberFormat="1" applyFont="1" applyAlignment="1">
      <alignment horizontal="center" vertical="center" wrapText="1"/>
      <protection/>
    </xf>
    <xf numFmtId="0" fontId="47" fillId="0" borderId="102" xfId="71" applyNumberFormat="1" applyFont="1" applyBorder="1">
      <alignment/>
      <protection/>
    </xf>
    <xf numFmtId="3" fontId="47" fillId="0" borderId="103" xfId="71" applyNumberFormat="1" applyFont="1" applyBorder="1">
      <alignment/>
      <protection/>
    </xf>
    <xf numFmtId="3" fontId="47" fillId="0" borderId="104" xfId="71" applyNumberFormat="1" applyFont="1" applyBorder="1">
      <alignment/>
      <protection/>
    </xf>
    <xf numFmtId="3" fontId="47" fillId="0" borderId="105" xfId="71" applyNumberFormat="1" applyFont="1" applyBorder="1">
      <alignment/>
      <protection/>
    </xf>
    <xf numFmtId="10" fontId="47" fillId="0" borderId="106" xfId="71" applyNumberFormat="1" applyFont="1" applyBorder="1">
      <alignment/>
      <protection/>
    </xf>
    <xf numFmtId="10" fontId="47" fillId="0" borderId="107" xfId="71" applyNumberFormat="1" applyFont="1" applyBorder="1">
      <alignment/>
      <protection/>
    </xf>
    <xf numFmtId="0" fontId="47" fillId="0" borderId="0" xfId="71" applyFont="1">
      <alignment/>
      <protection/>
    </xf>
    <xf numFmtId="0" fontId="22" fillId="0" borderId="108" xfId="71" applyFont="1" applyBorder="1">
      <alignment/>
      <protection/>
    </xf>
    <xf numFmtId="3" fontId="22" fillId="0" borderId="78" xfId="71" applyNumberFormat="1" applyFont="1" applyBorder="1">
      <alignment/>
      <protection/>
    </xf>
    <xf numFmtId="3" fontId="22" fillId="0" borderId="109" xfId="71" applyNumberFormat="1" applyFont="1" applyBorder="1">
      <alignment/>
      <protection/>
    </xf>
    <xf numFmtId="10" fontId="22" fillId="0" borderId="68" xfId="71" applyNumberFormat="1" applyFont="1" applyBorder="1">
      <alignment/>
      <protection/>
    </xf>
    <xf numFmtId="10" fontId="22" fillId="0" borderId="79" xfId="71" applyNumberFormat="1" applyFont="1" applyBorder="1" applyAlignment="1">
      <alignment horizontal="right"/>
      <protection/>
    </xf>
    <xf numFmtId="0" fontId="22" fillId="0" borderId="110" xfId="71" applyFont="1" applyBorder="1">
      <alignment/>
      <protection/>
    </xf>
    <xf numFmtId="3" fontId="22" fillId="0" borderId="80" xfId="71" applyNumberFormat="1" applyFont="1" applyBorder="1">
      <alignment/>
      <protection/>
    </xf>
    <xf numFmtId="3" fontId="22" fillId="0" borderId="24" xfId="71" applyNumberFormat="1" applyFont="1" applyBorder="1">
      <alignment/>
      <protection/>
    </xf>
    <xf numFmtId="10" fontId="22" fillId="0" borderId="82" xfId="71" applyNumberFormat="1" applyFont="1" applyBorder="1">
      <alignment/>
      <protection/>
    </xf>
    <xf numFmtId="10" fontId="22" fillId="0" borderId="55" xfId="71" applyNumberFormat="1" applyFont="1" applyBorder="1" applyAlignment="1">
      <alignment horizontal="right"/>
      <protection/>
    </xf>
    <xf numFmtId="0" fontId="22" fillId="0" borderId="0" xfId="72" applyFont="1">
      <alignment/>
      <protection/>
    </xf>
    <xf numFmtId="0" fontId="22" fillId="0" borderId="0" xfId="72" applyFont="1" applyAlignment="1">
      <alignment vertical="center"/>
      <protection/>
    </xf>
    <xf numFmtId="49" fontId="32" fillId="7" borderId="111" xfId="72" applyNumberFormat="1" applyFont="1" applyFill="1" applyBorder="1" applyAlignment="1">
      <alignment horizontal="center" vertical="center" wrapText="1"/>
      <protection/>
    </xf>
    <xf numFmtId="1" fontId="32" fillId="7" borderId="112" xfId="72" applyNumberFormat="1" applyFont="1" applyFill="1" applyBorder="1" applyAlignment="1">
      <alignment horizontal="center" vertical="center" wrapText="1"/>
      <protection/>
    </xf>
    <xf numFmtId="1" fontId="32" fillId="7" borderId="59" xfId="72" applyNumberFormat="1" applyFont="1" applyFill="1" applyBorder="1" applyAlignment="1">
      <alignment horizontal="center" vertical="center" wrapText="1"/>
      <protection/>
    </xf>
    <xf numFmtId="1" fontId="32" fillId="7" borderId="111" xfId="72" applyNumberFormat="1" applyFont="1" applyFill="1" applyBorder="1" applyAlignment="1">
      <alignment horizontal="center" vertical="center" wrapText="1"/>
      <protection/>
    </xf>
    <xf numFmtId="1" fontId="22" fillId="0" borderId="0" xfId="72" applyNumberFormat="1" applyFont="1" applyAlignment="1">
      <alignment horizontal="center" vertical="center" wrapText="1"/>
      <protection/>
    </xf>
    <xf numFmtId="0" fontId="37" fillId="0" borderId="87" xfId="72" applyNumberFormat="1" applyFont="1" applyBorder="1" applyAlignment="1">
      <alignment vertical="center"/>
      <protection/>
    </xf>
    <xf numFmtId="3" fontId="37" fillId="0" borderId="73" xfId="72" applyNumberFormat="1" applyFont="1" applyBorder="1" applyAlignment="1">
      <alignment vertical="center"/>
      <protection/>
    </xf>
    <xf numFmtId="10" fontId="37" fillId="0" borderId="75" xfId="72" applyNumberFormat="1" applyFont="1" applyBorder="1" applyAlignment="1">
      <alignment vertical="center"/>
      <protection/>
    </xf>
    <xf numFmtId="3" fontId="37" fillId="0" borderId="88" xfId="72" applyNumberFormat="1" applyFont="1" applyBorder="1" applyAlignment="1">
      <alignment vertical="center"/>
      <protection/>
    </xf>
    <xf numFmtId="0" fontId="37" fillId="0" borderId="0" xfId="72" applyFont="1">
      <alignment/>
      <protection/>
    </xf>
    <xf numFmtId="0" fontId="22" fillId="0" borderId="113" xfId="72" applyNumberFormat="1" applyFont="1" applyBorder="1">
      <alignment/>
      <protection/>
    </xf>
    <xf numFmtId="3" fontId="22" fillId="0" borderId="114" xfId="72" applyNumberFormat="1" applyFont="1" applyBorder="1">
      <alignment/>
      <protection/>
    </xf>
    <xf numFmtId="10" fontId="22" fillId="0" borderId="109" xfId="72" applyNumberFormat="1" applyFont="1" applyBorder="1">
      <alignment/>
      <protection/>
    </xf>
    <xf numFmtId="10" fontId="22" fillId="0" borderId="68" xfId="72" applyNumberFormat="1" applyFont="1" applyBorder="1">
      <alignment/>
      <protection/>
    </xf>
    <xf numFmtId="3" fontId="22" fillId="0" borderId="115" xfId="72" applyNumberFormat="1" applyFont="1" applyBorder="1">
      <alignment/>
      <protection/>
    </xf>
    <xf numFmtId="0" fontId="34" fillId="0" borderId="0" xfId="72" applyFont="1">
      <alignment/>
      <protection/>
    </xf>
    <xf numFmtId="0" fontId="22" fillId="0" borderId="45" xfId="72" applyNumberFormat="1" applyFont="1" applyBorder="1">
      <alignment/>
      <protection/>
    </xf>
    <xf numFmtId="3" fontId="22" fillId="0" borderId="49" xfId="72" applyNumberFormat="1" applyFont="1" applyBorder="1">
      <alignment/>
      <protection/>
    </xf>
    <xf numFmtId="10" fontId="22" fillId="0" borderId="50" xfId="72" applyNumberFormat="1" applyFont="1" applyBorder="1">
      <alignment/>
      <protection/>
    </xf>
    <xf numFmtId="10" fontId="22" fillId="0" borderId="36" xfId="72" applyNumberFormat="1" applyFont="1" applyBorder="1">
      <alignment/>
      <protection/>
    </xf>
    <xf numFmtId="3" fontId="22" fillId="0" borderId="48" xfId="72" applyNumberFormat="1" applyFont="1" applyBorder="1">
      <alignment/>
      <protection/>
    </xf>
    <xf numFmtId="0" fontId="22" fillId="0" borderId="0" xfId="73" applyFont="1">
      <alignment/>
      <protection/>
    </xf>
    <xf numFmtId="10" fontId="22" fillId="0" borderId="0" xfId="73" applyNumberFormat="1" applyFont="1">
      <alignment/>
      <protection/>
    </xf>
    <xf numFmtId="49" fontId="32" fillId="7" borderId="58" xfId="73" applyNumberFormat="1" applyFont="1" applyFill="1" applyBorder="1" applyAlignment="1">
      <alignment horizontal="center" vertical="center" wrapText="1"/>
      <protection/>
    </xf>
    <xf numFmtId="10" fontId="32" fillId="7" borderId="116" xfId="73" applyNumberFormat="1" applyFont="1" applyFill="1" applyBorder="1" applyAlignment="1">
      <alignment horizontal="center" vertical="center" wrapText="1"/>
      <protection/>
    </xf>
    <xf numFmtId="10" fontId="32" fillId="7" borderId="59" xfId="73" applyNumberFormat="1" applyFont="1" applyFill="1" applyBorder="1" applyAlignment="1">
      <alignment horizontal="center" vertical="center" wrapText="1"/>
      <protection/>
    </xf>
    <xf numFmtId="1" fontId="22" fillId="0" borderId="0" xfId="73" applyNumberFormat="1" applyFont="1" applyAlignment="1">
      <alignment horizontal="center" vertical="center" wrapText="1"/>
      <protection/>
    </xf>
    <xf numFmtId="0" fontId="37" fillId="0" borderId="87" xfId="73" applyNumberFormat="1" applyFont="1" applyBorder="1" applyAlignment="1">
      <alignment vertical="center"/>
      <protection/>
    </xf>
    <xf numFmtId="3" fontId="37" fillId="0" borderId="73" xfId="73" applyNumberFormat="1" applyFont="1" applyBorder="1" applyAlignment="1">
      <alignment vertical="center"/>
      <protection/>
    </xf>
    <xf numFmtId="10" fontId="37" fillId="0" borderId="89" xfId="73" applyNumberFormat="1" applyFont="1" applyBorder="1" applyAlignment="1">
      <alignment vertical="center"/>
      <protection/>
    </xf>
    <xf numFmtId="3" fontId="37" fillId="0" borderId="89" xfId="73" applyNumberFormat="1" applyFont="1" applyBorder="1" applyAlignment="1">
      <alignment vertical="center"/>
      <protection/>
    </xf>
    <xf numFmtId="10" fontId="37" fillId="0" borderId="75" xfId="73" applyNumberFormat="1" applyFont="1" applyBorder="1" applyAlignment="1">
      <alignment vertical="center"/>
      <protection/>
    </xf>
    <xf numFmtId="0" fontId="34" fillId="0" borderId="0" xfId="73" applyFont="1" applyAlignment="1">
      <alignment vertical="center"/>
      <protection/>
    </xf>
    <xf numFmtId="0" fontId="30" fillId="18" borderId="113" xfId="73" applyNumberFormat="1" applyFont="1" applyFill="1" applyBorder="1">
      <alignment/>
      <protection/>
    </xf>
    <xf numFmtId="3" fontId="30" fillId="18" borderId="114" xfId="73" applyNumberFormat="1" applyFont="1" applyFill="1" applyBorder="1">
      <alignment/>
      <protection/>
    </xf>
    <xf numFmtId="10" fontId="30" fillId="18" borderId="109" xfId="73" applyNumberFormat="1" applyFont="1" applyFill="1" applyBorder="1">
      <alignment/>
      <protection/>
    </xf>
    <xf numFmtId="3" fontId="30" fillId="18" borderId="115" xfId="73" applyNumberFormat="1" applyFont="1" applyFill="1" applyBorder="1">
      <alignment/>
      <protection/>
    </xf>
    <xf numFmtId="10" fontId="30" fillId="18" borderId="67" xfId="73" applyNumberFormat="1" applyFont="1" applyFill="1" applyBorder="1">
      <alignment/>
      <protection/>
    </xf>
    <xf numFmtId="10" fontId="30" fillId="18" borderId="68" xfId="73" applyNumberFormat="1" applyFont="1" applyFill="1" applyBorder="1">
      <alignment/>
      <protection/>
    </xf>
    <xf numFmtId="0" fontId="29" fillId="0" borderId="0" xfId="73" applyFont="1" applyFill="1">
      <alignment/>
      <protection/>
    </xf>
    <xf numFmtId="10" fontId="29" fillId="0" borderId="0" xfId="73" applyNumberFormat="1" applyFont="1" applyFill="1">
      <alignment/>
      <protection/>
    </xf>
    <xf numFmtId="3" fontId="29" fillId="0" borderId="0" xfId="73" applyNumberFormat="1" applyFont="1" applyFill="1">
      <alignment/>
      <protection/>
    </xf>
    <xf numFmtId="0" fontId="22" fillId="0" borderId="96" xfId="73" applyNumberFormat="1" applyFont="1" applyBorder="1" quotePrefix="1">
      <alignment/>
      <protection/>
    </xf>
    <xf numFmtId="3" fontId="22" fillId="0" borderId="65" xfId="73" applyNumberFormat="1" applyFont="1" applyBorder="1">
      <alignment/>
      <protection/>
    </xf>
    <xf numFmtId="10" fontId="22" fillId="0" borderId="98" xfId="73" applyNumberFormat="1" applyFont="1" applyBorder="1">
      <alignment/>
      <protection/>
    </xf>
    <xf numFmtId="3" fontId="22" fillId="0" borderId="117" xfId="73" applyNumberFormat="1" applyFont="1" applyBorder="1" quotePrefix="1">
      <alignment/>
      <protection/>
    </xf>
    <xf numFmtId="10" fontId="22" fillId="0" borderId="99" xfId="0" applyNumberFormat="1" applyFont="1" applyFill="1" applyBorder="1" applyAlignment="1">
      <alignment horizontal="right"/>
    </xf>
    <xf numFmtId="10" fontId="22" fillId="0" borderId="0" xfId="73" applyNumberFormat="1" applyFont="1" applyFill="1" applyBorder="1">
      <alignment/>
      <protection/>
    </xf>
    <xf numFmtId="0" fontId="30" fillId="18" borderId="118" xfId="73" applyNumberFormat="1" applyFont="1" applyFill="1" applyBorder="1">
      <alignment/>
      <protection/>
    </xf>
    <xf numFmtId="3" fontId="30" fillId="18" borderId="119" xfId="73" applyNumberFormat="1" applyFont="1" applyFill="1" applyBorder="1">
      <alignment/>
      <protection/>
    </xf>
    <xf numFmtId="10" fontId="30" fillId="18" borderId="120" xfId="73" applyNumberFormat="1" applyFont="1" applyFill="1" applyBorder="1">
      <alignment/>
      <protection/>
    </xf>
    <xf numFmtId="3" fontId="30" fillId="18" borderId="120" xfId="73" applyNumberFormat="1" applyFont="1" applyFill="1" applyBorder="1">
      <alignment/>
      <protection/>
    </xf>
    <xf numFmtId="10" fontId="30" fillId="18" borderId="63" xfId="73" applyNumberFormat="1" applyFont="1" applyFill="1" applyBorder="1">
      <alignment/>
      <protection/>
    </xf>
    <xf numFmtId="3" fontId="30" fillId="18" borderId="62" xfId="73" applyNumberFormat="1" applyFont="1" applyFill="1" applyBorder="1">
      <alignment/>
      <protection/>
    </xf>
    <xf numFmtId="10" fontId="30" fillId="18" borderId="64" xfId="73" applyNumberFormat="1" applyFont="1" applyFill="1" applyBorder="1">
      <alignment/>
      <protection/>
    </xf>
    <xf numFmtId="10" fontId="30" fillId="0" borderId="0" xfId="73" applyNumberFormat="1" applyFont="1" applyFill="1" applyBorder="1">
      <alignment/>
      <protection/>
    </xf>
    <xf numFmtId="0" fontId="30" fillId="0" borderId="0" xfId="73" applyFont="1" applyFill="1">
      <alignment/>
      <protection/>
    </xf>
    <xf numFmtId="3" fontId="22" fillId="0" borderId="97" xfId="73" applyNumberFormat="1" applyFont="1" applyBorder="1">
      <alignment/>
      <protection/>
    </xf>
    <xf numFmtId="3" fontId="22" fillId="0" borderId="98" xfId="73" applyNumberFormat="1" applyFont="1" applyBorder="1" quotePrefix="1">
      <alignment/>
      <protection/>
    </xf>
    <xf numFmtId="3" fontId="22" fillId="0" borderId="66" xfId="73" applyNumberFormat="1" applyFont="1" applyBorder="1">
      <alignment/>
      <protection/>
    </xf>
    <xf numFmtId="0" fontId="22" fillId="0" borderId="96" xfId="73" applyNumberFormat="1" applyFont="1" applyBorder="1">
      <alignment/>
      <protection/>
    </xf>
    <xf numFmtId="0" fontId="30" fillId="18" borderId="41" xfId="73" applyNumberFormat="1" applyFont="1" applyFill="1" applyBorder="1">
      <alignment/>
      <protection/>
    </xf>
    <xf numFmtId="3" fontId="30" fillId="18" borderId="121" xfId="73" applyNumberFormat="1" applyFont="1" applyFill="1" applyBorder="1">
      <alignment/>
      <protection/>
    </xf>
    <xf numFmtId="10" fontId="30" fillId="18" borderId="20" xfId="73" applyNumberFormat="1" applyFont="1" applyFill="1" applyBorder="1">
      <alignment/>
      <protection/>
    </xf>
    <xf numFmtId="3" fontId="30" fillId="18" borderId="20" xfId="73" applyNumberFormat="1" applyFont="1" applyFill="1" applyBorder="1">
      <alignment/>
      <protection/>
    </xf>
    <xf numFmtId="10" fontId="30" fillId="18" borderId="60" xfId="73" applyNumberFormat="1" applyFont="1" applyFill="1" applyBorder="1">
      <alignment/>
      <protection/>
    </xf>
    <xf numFmtId="0" fontId="22" fillId="0" borderId="118" xfId="73" applyNumberFormat="1" applyFont="1" applyBorder="1" quotePrefix="1">
      <alignment/>
      <protection/>
    </xf>
    <xf numFmtId="3" fontId="22" fillId="0" borderId="62" xfId="73" applyNumberFormat="1" applyFont="1" applyBorder="1">
      <alignment/>
      <protection/>
    </xf>
    <xf numFmtId="10" fontId="22" fillId="0" borderId="120" xfId="73" applyNumberFormat="1" applyFont="1" applyBorder="1">
      <alignment/>
      <protection/>
    </xf>
    <xf numFmtId="3" fontId="22" fillId="0" borderId="120" xfId="73" applyNumberFormat="1" applyFont="1" applyBorder="1" quotePrefix="1">
      <alignment/>
      <protection/>
    </xf>
    <xf numFmtId="10" fontId="22" fillId="0" borderId="64" xfId="0" applyNumberFormat="1" applyFont="1" applyFill="1" applyBorder="1" applyAlignment="1">
      <alignment horizontal="right"/>
    </xf>
    <xf numFmtId="10" fontId="22" fillId="0" borderId="63" xfId="73" applyNumberFormat="1" applyFont="1" applyBorder="1">
      <alignment/>
      <protection/>
    </xf>
    <xf numFmtId="3" fontId="22" fillId="0" borderId="120" xfId="73" applyNumberFormat="1" applyFont="1" applyBorder="1">
      <alignment/>
      <protection/>
    </xf>
    <xf numFmtId="10" fontId="22" fillId="0" borderId="122" xfId="73" applyNumberFormat="1" applyFont="1" applyBorder="1">
      <alignment/>
      <protection/>
    </xf>
    <xf numFmtId="3" fontId="22" fillId="0" borderId="98" xfId="73" applyNumberFormat="1" applyFont="1" applyBorder="1">
      <alignment/>
      <protection/>
    </xf>
    <xf numFmtId="0" fontId="22" fillId="0" borderId="100" xfId="73" applyNumberFormat="1" applyFont="1" applyBorder="1" quotePrefix="1">
      <alignment/>
      <protection/>
    </xf>
    <xf numFmtId="3" fontId="22" fillId="0" borderId="70" xfId="73" applyNumberFormat="1" applyFont="1" applyBorder="1">
      <alignment/>
      <protection/>
    </xf>
    <xf numFmtId="10" fontId="22" fillId="0" borderId="84" xfId="73" applyNumberFormat="1" applyFont="1" applyBorder="1">
      <alignment/>
      <protection/>
    </xf>
    <xf numFmtId="3" fontId="22" fillId="0" borderId="84" xfId="73" applyNumberFormat="1" applyFont="1" applyBorder="1" quotePrefix="1">
      <alignment/>
      <protection/>
    </xf>
    <xf numFmtId="10" fontId="22" fillId="0" borderId="101" xfId="0" applyNumberFormat="1" applyFont="1" applyFill="1" applyBorder="1" applyAlignment="1">
      <alignment horizontal="right"/>
    </xf>
    <xf numFmtId="10" fontId="22" fillId="0" borderId="123" xfId="73" applyNumberFormat="1" applyFont="1" applyBorder="1">
      <alignment/>
      <protection/>
    </xf>
    <xf numFmtId="3" fontId="22" fillId="0" borderId="84" xfId="73" applyNumberFormat="1" applyFont="1" applyBorder="1">
      <alignment/>
      <protection/>
    </xf>
    <xf numFmtId="0" fontId="22" fillId="0" borderId="0" xfId="73" applyNumberFormat="1" applyFont="1" applyFill="1" applyBorder="1">
      <alignment/>
      <protection/>
    </xf>
    <xf numFmtId="0" fontId="22" fillId="0" borderId="0" xfId="74" applyFont="1">
      <alignment/>
      <protection/>
    </xf>
    <xf numFmtId="0" fontId="22" fillId="0" borderId="0" xfId="74" applyFont="1" applyAlignment="1">
      <alignment vertical="center"/>
      <protection/>
    </xf>
    <xf numFmtId="49" fontId="29" fillId="7" borderId="124" xfId="74" applyNumberFormat="1" applyFont="1" applyFill="1" applyBorder="1" applyAlignment="1">
      <alignment horizontal="center" vertical="center" wrapText="1"/>
      <protection/>
    </xf>
    <xf numFmtId="1" fontId="29" fillId="7" borderId="125" xfId="74" applyNumberFormat="1" applyFont="1" applyFill="1" applyBorder="1" applyAlignment="1">
      <alignment horizontal="center" vertical="center" wrapText="1"/>
      <protection/>
    </xf>
    <xf numFmtId="1" fontId="29" fillId="7" borderId="126" xfId="74" applyNumberFormat="1" applyFont="1" applyFill="1" applyBorder="1" applyAlignment="1">
      <alignment horizontal="center" vertical="center" wrapText="1"/>
      <protection/>
    </xf>
    <xf numFmtId="1" fontId="30" fillId="0" borderId="0" xfId="74" applyNumberFormat="1" applyFont="1" applyAlignment="1">
      <alignment horizontal="center" vertical="center" wrapText="1"/>
      <protection/>
    </xf>
    <xf numFmtId="0" fontId="37" fillId="0" borderId="102" xfId="74" applyNumberFormat="1" applyFont="1" applyBorder="1" applyAlignment="1">
      <alignment vertical="center"/>
      <protection/>
    </xf>
    <xf numFmtId="3" fontId="37" fillId="0" borderId="127" xfId="74" applyNumberFormat="1" applyFont="1" applyBorder="1" applyAlignment="1">
      <alignment vertical="center"/>
      <protection/>
    </xf>
    <xf numFmtId="10" fontId="37" fillId="0" borderId="106" xfId="74" applyNumberFormat="1" applyFont="1" applyBorder="1" applyAlignment="1">
      <alignment vertical="center"/>
      <protection/>
    </xf>
    <xf numFmtId="3" fontId="37" fillId="0" borderId="105" xfId="74" applyNumberFormat="1" applyFont="1" applyBorder="1" applyAlignment="1">
      <alignment vertical="center"/>
      <protection/>
    </xf>
    <xf numFmtId="10" fontId="37" fillId="0" borderId="107" xfId="74" applyNumberFormat="1" applyFont="1" applyBorder="1" applyAlignment="1">
      <alignment vertical="center"/>
      <protection/>
    </xf>
    <xf numFmtId="0" fontId="37" fillId="0" borderId="0" xfId="74" applyFont="1" applyAlignment="1">
      <alignment vertical="center"/>
      <protection/>
    </xf>
    <xf numFmtId="0" fontId="22" fillId="0" borderId="108" xfId="74" applyNumberFormat="1" applyFont="1" applyBorder="1">
      <alignment/>
      <protection/>
    </xf>
    <xf numFmtId="3" fontId="22" fillId="0" borderId="114" xfId="74" applyNumberFormat="1" applyFont="1" applyBorder="1">
      <alignment/>
      <protection/>
    </xf>
    <xf numFmtId="10" fontId="22" fillId="0" borderId="109" xfId="74" applyNumberFormat="1" applyFont="1" applyBorder="1">
      <alignment/>
      <protection/>
    </xf>
    <xf numFmtId="10" fontId="22" fillId="0" borderId="79" xfId="74" applyNumberFormat="1" applyFont="1" applyBorder="1">
      <alignment/>
      <protection/>
    </xf>
    <xf numFmtId="3" fontId="22" fillId="0" borderId="115" xfId="74" applyNumberFormat="1" applyFont="1" applyBorder="1">
      <alignment/>
      <protection/>
    </xf>
    <xf numFmtId="10" fontId="22" fillId="0" borderId="68" xfId="74" applyNumberFormat="1" applyFont="1" applyBorder="1">
      <alignment/>
      <protection/>
    </xf>
    <xf numFmtId="0" fontId="34" fillId="0" borderId="0" xfId="74" applyFont="1">
      <alignment/>
      <protection/>
    </xf>
    <xf numFmtId="0" fontId="22" fillId="0" borderId="110" xfId="74" applyNumberFormat="1" applyFont="1" applyBorder="1">
      <alignment/>
      <protection/>
    </xf>
    <xf numFmtId="3" fontId="22" fillId="0" borderId="54" xfId="74" applyNumberFormat="1" applyFont="1" applyBorder="1">
      <alignment/>
      <protection/>
    </xf>
    <xf numFmtId="10" fontId="22" fillId="0" borderId="24" xfId="74" applyNumberFormat="1" applyFont="1" applyBorder="1">
      <alignment/>
      <protection/>
    </xf>
    <xf numFmtId="10" fontId="22" fillId="0" borderId="55" xfId="74" applyNumberFormat="1" applyFont="1" applyBorder="1">
      <alignment/>
      <protection/>
    </xf>
    <xf numFmtId="10" fontId="22" fillId="0" borderId="82" xfId="74" applyNumberFormat="1" applyFont="1" applyBorder="1">
      <alignment/>
      <protection/>
    </xf>
    <xf numFmtId="0" fontId="22" fillId="0" borderId="0" xfId="64" applyNumberFormat="1" applyFont="1" applyFill="1" applyBorder="1">
      <alignment/>
      <protection/>
    </xf>
    <xf numFmtId="0" fontId="22" fillId="0" borderId="0" xfId="75" applyFont="1">
      <alignment/>
      <protection/>
    </xf>
    <xf numFmtId="0" fontId="30" fillId="0" borderId="0" xfId="75" applyFont="1">
      <alignment/>
      <protection/>
    </xf>
    <xf numFmtId="49" fontId="29" fillId="7" borderId="58" xfId="75" applyNumberFormat="1" applyFont="1" applyFill="1" applyBorder="1" applyAlignment="1">
      <alignment horizontal="center" vertical="center" wrapText="1"/>
      <protection/>
    </xf>
    <xf numFmtId="1" fontId="29" fillId="7" borderId="116" xfId="75" applyNumberFormat="1" applyFont="1" applyFill="1" applyBorder="1" applyAlignment="1">
      <alignment horizontal="center" vertical="center" wrapText="1"/>
      <protection/>
    </xf>
    <xf numFmtId="1" fontId="29" fillId="7" borderId="59" xfId="75" applyNumberFormat="1" applyFont="1" applyFill="1" applyBorder="1" applyAlignment="1">
      <alignment horizontal="center" vertical="center" wrapText="1"/>
      <protection/>
    </xf>
    <xf numFmtId="1" fontId="30" fillId="0" borderId="0" xfId="75" applyNumberFormat="1" applyFont="1" applyAlignment="1">
      <alignment horizontal="center" vertical="center" wrapText="1"/>
      <protection/>
    </xf>
    <xf numFmtId="0" fontId="37" fillId="0" borderId="87" xfId="75" applyNumberFormat="1" applyFont="1" applyBorder="1">
      <alignment/>
      <protection/>
    </xf>
    <xf numFmtId="3" fontId="37" fillId="0" borderId="73" xfId="75" applyNumberFormat="1" applyFont="1" applyBorder="1">
      <alignment/>
      <protection/>
    </xf>
    <xf numFmtId="10" fontId="37" fillId="0" borderId="89" xfId="75" applyNumberFormat="1" applyFont="1" applyBorder="1">
      <alignment/>
      <protection/>
    </xf>
    <xf numFmtId="3" fontId="37" fillId="0" borderId="89" xfId="75" applyNumberFormat="1" applyFont="1" applyBorder="1">
      <alignment/>
      <protection/>
    </xf>
    <xf numFmtId="10" fontId="37" fillId="0" borderId="75" xfId="75" applyNumberFormat="1" applyFont="1" applyBorder="1">
      <alignment/>
      <protection/>
    </xf>
    <xf numFmtId="3" fontId="37" fillId="0" borderId="88" xfId="75" applyNumberFormat="1" applyFont="1" applyBorder="1">
      <alignment/>
      <protection/>
    </xf>
    <xf numFmtId="0" fontId="45" fillId="0" borderId="0" xfId="75" applyFont="1">
      <alignment/>
      <protection/>
    </xf>
    <xf numFmtId="0" fontId="22" fillId="18" borderId="113" xfId="75" applyNumberFormat="1" applyFont="1" applyFill="1" applyBorder="1">
      <alignment/>
      <protection/>
    </xf>
    <xf numFmtId="3" fontId="22" fillId="18" borderId="114" xfId="75" applyNumberFormat="1" applyFont="1" applyFill="1" applyBorder="1">
      <alignment/>
      <protection/>
    </xf>
    <xf numFmtId="10" fontId="22" fillId="18" borderId="109" xfId="75" applyNumberFormat="1" applyFont="1" applyFill="1" applyBorder="1">
      <alignment/>
      <protection/>
    </xf>
    <xf numFmtId="3" fontId="22" fillId="18" borderId="115" xfId="75" applyNumberFormat="1" applyFont="1" applyFill="1" applyBorder="1">
      <alignment/>
      <protection/>
    </xf>
    <xf numFmtId="10" fontId="22" fillId="18" borderId="68" xfId="75" applyNumberFormat="1" applyFont="1" applyFill="1" applyBorder="1">
      <alignment/>
      <protection/>
    </xf>
    <xf numFmtId="0" fontId="34" fillId="0" borderId="0" xfId="75" applyFont="1">
      <alignment/>
      <protection/>
    </xf>
    <xf numFmtId="3" fontId="34" fillId="0" borderId="0" xfId="75" applyNumberFormat="1" applyFont="1">
      <alignment/>
      <protection/>
    </xf>
    <xf numFmtId="0" fontId="22" fillId="0" borderId="96" xfId="75" applyNumberFormat="1" applyFont="1" applyBorder="1" quotePrefix="1">
      <alignment/>
      <protection/>
    </xf>
    <xf numFmtId="3" fontId="22" fillId="0" borderId="65" xfId="75" applyNumberFormat="1" applyFont="1" applyBorder="1">
      <alignment/>
      <protection/>
    </xf>
    <xf numFmtId="10" fontId="22" fillId="0" borderId="98" xfId="75" applyNumberFormat="1" applyFont="1" applyBorder="1">
      <alignment/>
      <protection/>
    </xf>
    <xf numFmtId="3" fontId="22" fillId="0" borderId="117" xfId="75" applyNumberFormat="1" applyFont="1" applyBorder="1" quotePrefix="1">
      <alignment/>
      <protection/>
    </xf>
    <xf numFmtId="10" fontId="22" fillId="0" borderId="99" xfId="75" applyNumberFormat="1" applyFont="1" applyFill="1" applyBorder="1" applyAlignment="1">
      <alignment horizontal="right"/>
      <protection/>
    </xf>
    <xf numFmtId="3" fontId="22" fillId="0" borderId="117" xfId="75" applyNumberFormat="1" applyFont="1" applyBorder="1">
      <alignment/>
      <protection/>
    </xf>
    <xf numFmtId="10" fontId="22" fillId="0" borderId="0" xfId="75" applyNumberFormat="1" applyFont="1" applyFill="1" applyBorder="1">
      <alignment/>
      <protection/>
    </xf>
    <xf numFmtId="3" fontId="22" fillId="0" borderId="0" xfId="75" applyNumberFormat="1" applyFont="1">
      <alignment/>
      <protection/>
    </xf>
    <xf numFmtId="0" fontId="22" fillId="18" borderId="118" xfId="75" applyNumberFormat="1" applyFont="1" applyFill="1" applyBorder="1">
      <alignment/>
      <protection/>
    </xf>
    <xf numFmtId="3" fontId="22" fillId="18" borderId="61" xfId="75" applyNumberFormat="1" applyFont="1" applyFill="1" applyBorder="1">
      <alignment/>
      <protection/>
    </xf>
    <xf numFmtId="10" fontId="22" fillId="18" borderId="63" xfId="75" applyNumberFormat="1" applyFont="1" applyFill="1" applyBorder="1">
      <alignment/>
      <protection/>
    </xf>
    <xf numFmtId="3" fontId="22" fillId="18" borderId="120" xfId="75" applyNumberFormat="1" applyFont="1" applyFill="1" applyBorder="1">
      <alignment/>
      <protection/>
    </xf>
    <xf numFmtId="10" fontId="22" fillId="18" borderId="64" xfId="75" applyNumberFormat="1" applyFont="1" applyFill="1" applyBorder="1">
      <alignment/>
      <protection/>
    </xf>
    <xf numFmtId="10" fontId="22" fillId="18" borderId="120" xfId="75" applyNumberFormat="1" applyFont="1" applyFill="1" applyBorder="1">
      <alignment/>
      <protection/>
    </xf>
    <xf numFmtId="3" fontId="22" fillId="18" borderId="128" xfId="75" applyNumberFormat="1" applyFont="1" applyFill="1" applyBorder="1">
      <alignment/>
      <protection/>
    </xf>
    <xf numFmtId="0" fontId="22" fillId="0" borderId="113" xfId="75" applyNumberFormat="1" applyFont="1" applyBorder="1" quotePrefix="1">
      <alignment/>
      <protection/>
    </xf>
    <xf numFmtId="3" fontId="22" fillId="0" borderId="114" xfId="75" applyNumberFormat="1" applyFont="1" applyBorder="1">
      <alignment/>
      <protection/>
    </xf>
    <xf numFmtId="3" fontId="22" fillId="0" borderId="115" xfId="75" applyNumberFormat="1" applyFont="1" applyBorder="1" quotePrefix="1">
      <alignment/>
      <protection/>
    </xf>
    <xf numFmtId="3" fontId="22" fillId="0" borderId="115" xfId="75" applyNumberFormat="1" applyFont="1" applyBorder="1">
      <alignment/>
      <protection/>
    </xf>
    <xf numFmtId="3" fontId="22" fillId="18" borderId="128" xfId="75" applyNumberFormat="1" applyFont="1" applyFill="1" applyBorder="1" quotePrefix="1">
      <alignment/>
      <protection/>
    </xf>
    <xf numFmtId="0" fontId="22" fillId="18" borderId="129" xfId="75" applyNumberFormat="1" applyFont="1" applyFill="1" applyBorder="1">
      <alignment/>
      <protection/>
    </xf>
    <xf numFmtId="3" fontId="22" fillId="18" borderId="111" xfId="75" applyNumberFormat="1" applyFont="1" applyFill="1" applyBorder="1">
      <alignment/>
      <protection/>
    </xf>
    <xf numFmtId="10" fontId="22" fillId="18" borderId="116" xfId="75" applyNumberFormat="1" applyFont="1" applyFill="1" applyBorder="1">
      <alignment/>
      <protection/>
    </xf>
    <xf numFmtId="3" fontId="22" fillId="18" borderId="116" xfId="75" applyNumberFormat="1" applyFont="1" applyFill="1" applyBorder="1" quotePrefix="1">
      <alignment/>
      <protection/>
    </xf>
    <xf numFmtId="10" fontId="22" fillId="18" borderId="59" xfId="75" applyNumberFormat="1" applyFont="1" applyFill="1" applyBorder="1" applyAlignment="1">
      <alignment horizontal="right"/>
      <protection/>
    </xf>
    <xf numFmtId="0" fontId="22" fillId="0" borderId="0" xfId="76" applyFont="1" applyFill="1">
      <alignment/>
      <protection/>
    </xf>
    <xf numFmtId="0" fontId="31" fillId="0" borderId="0" xfId="76" applyFont="1" applyFill="1">
      <alignment/>
      <protection/>
    </xf>
    <xf numFmtId="1" fontId="31" fillId="0" borderId="0" xfId="76" applyNumberFormat="1" applyFont="1" applyFill="1" applyAlignment="1">
      <alignment horizontal="center" vertical="center" wrapText="1"/>
      <protection/>
    </xf>
    <xf numFmtId="49" fontId="32" fillId="7" borderId="70" xfId="76" applyNumberFormat="1" applyFont="1" applyFill="1" applyBorder="1" applyAlignment="1">
      <alignment horizontal="center" vertical="center" wrapText="1"/>
      <protection/>
    </xf>
    <xf numFmtId="49" fontId="32" fillId="7" borderId="84" xfId="76" applyNumberFormat="1" applyFont="1" applyFill="1" applyBorder="1" applyAlignment="1">
      <alignment horizontal="center" vertical="center" wrapText="1"/>
      <protection/>
    </xf>
    <xf numFmtId="1" fontId="22" fillId="0" borderId="0" xfId="76" applyNumberFormat="1" applyFont="1" applyFill="1" applyAlignment="1">
      <alignment horizontal="center" vertical="center" wrapText="1"/>
      <protection/>
    </xf>
    <xf numFmtId="0" fontId="37" fillId="0" borderId="41" xfId="76" applyNumberFormat="1" applyFont="1" applyFill="1" applyBorder="1" applyAlignment="1">
      <alignment vertical="center"/>
      <protection/>
    </xf>
    <xf numFmtId="3" fontId="37" fillId="0" borderId="121" xfId="76" applyNumberFormat="1" applyFont="1" applyFill="1" applyBorder="1" applyAlignment="1">
      <alignment vertical="center"/>
      <protection/>
    </xf>
    <xf numFmtId="3" fontId="37" fillId="0" borderId="40" xfId="76" applyNumberFormat="1" applyFont="1" applyFill="1" applyBorder="1" applyAlignment="1">
      <alignment vertical="center"/>
      <protection/>
    </xf>
    <xf numFmtId="3" fontId="37" fillId="0" borderId="20" xfId="76" applyNumberFormat="1" applyFont="1" applyFill="1" applyBorder="1" applyAlignment="1">
      <alignment vertical="center"/>
      <protection/>
    </xf>
    <xf numFmtId="10" fontId="37" fillId="0" borderId="60" xfId="76" applyNumberFormat="1" applyFont="1" applyFill="1" applyBorder="1" applyAlignment="1">
      <alignment vertical="center"/>
      <protection/>
    </xf>
    <xf numFmtId="10" fontId="37" fillId="0" borderId="60" xfId="76" applyNumberFormat="1" applyFont="1" applyFill="1" applyBorder="1" applyAlignment="1">
      <alignment horizontal="right" vertical="center"/>
      <protection/>
    </xf>
    <xf numFmtId="0" fontId="37" fillId="0" borderId="0" xfId="76" applyFont="1" applyFill="1" applyAlignment="1">
      <alignment vertical="center"/>
      <protection/>
    </xf>
    <xf numFmtId="0" fontId="30" fillId="18" borderId="118" xfId="76" applyFont="1" applyFill="1" applyBorder="1">
      <alignment/>
      <protection/>
    </xf>
    <xf numFmtId="3" fontId="30" fillId="18" borderId="62" xfId="76" applyNumberFormat="1" applyFont="1" applyFill="1" applyBorder="1">
      <alignment/>
      <protection/>
    </xf>
    <xf numFmtId="3" fontId="30" fillId="18" borderId="120" xfId="76" applyNumberFormat="1" applyFont="1" applyFill="1" applyBorder="1">
      <alignment/>
      <protection/>
    </xf>
    <xf numFmtId="10" fontId="30" fillId="18" borderId="64" xfId="76" applyNumberFormat="1" applyFont="1" applyFill="1" applyBorder="1">
      <alignment/>
      <protection/>
    </xf>
    <xf numFmtId="10" fontId="30" fillId="18" borderId="64" xfId="76" applyNumberFormat="1" applyFont="1" applyFill="1" applyBorder="1" applyAlignment="1">
      <alignment horizontal="right"/>
      <protection/>
    </xf>
    <xf numFmtId="0" fontId="29" fillId="0" borderId="0" xfId="76" applyFont="1" applyFill="1">
      <alignment/>
      <protection/>
    </xf>
    <xf numFmtId="0" fontId="22" fillId="0" borderId="96" xfId="76" applyFont="1" applyFill="1" applyBorder="1">
      <alignment/>
      <protection/>
    </xf>
    <xf numFmtId="3" fontId="22" fillId="0" borderId="66" xfId="76" applyNumberFormat="1" applyFont="1" applyFill="1" applyBorder="1">
      <alignment/>
      <protection/>
    </xf>
    <xf numFmtId="3" fontId="22" fillId="0" borderId="98" xfId="76" applyNumberFormat="1" applyFont="1" applyFill="1" applyBorder="1">
      <alignment/>
      <protection/>
    </xf>
    <xf numFmtId="10" fontId="22" fillId="0" borderId="99" xfId="76" applyNumberFormat="1" applyFont="1" applyFill="1" applyBorder="1">
      <alignment/>
      <protection/>
    </xf>
    <xf numFmtId="10" fontId="22" fillId="0" borderId="99" xfId="76" applyNumberFormat="1" applyFont="1" applyFill="1" applyBorder="1" applyAlignment="1">
      <alignment horizontal="right"/>
      <protection/>
    </xf>
    <xf numFmtId="0" fontId="22" fillId="0" borderId="100" xfId="76" applyFont="1" applyFill="1" applyBorder="1">
      <alignment/>
      <protection/>
    </xf>
    <xf numFmtId="3" fontId="22" fillId="0" borderId="70" xfId="76" applyNumberFormat="1" applyFont="1" applyFill="1" applyBorder="1">
      <alignment/>
      <protection/>
    </xf>
    <xf numFmtId="3" fontId="22" fillId="0" borderId="84" xfId="76" applyNumberFormat="1" applyFont="1" applyFill="1" applyBorder="1">
      <alignment/>
      <protection/>
    </xf>
    <xf numFmtId="10" fontId="22" fillId="0" borderId="101" xfId="76" applyNumberFormat="1" applyFont="1" applyFill="1" applyBorder="1">
      <alignment/>
      <protection/>
    </xf>
    <xf numFmtId="10" fontId="22" fillId="0" borderId="101" xfId="76" applyNumberFormat="1" applyFont="1" applyFill="1" applyBorder="1" applyAlignment="1">
      <alignment horizontal="right"/>
      <protection/>
    </xf>
    <xf numFmtId="0" fontId="22" fillId="0" borderId="113" xfId="76" applyFont="1" applyFill="1" applyBorder="1">
      <alignment/>
      <protection/>
    </xf>
    <xf numFmtId="3" fontId="22" fillId="0" borderId="78" xfId="76" applyNumberFormat="1" applyFont="1" applyFill="1" applyBorder="1">
      <alignment/>
      <protection/>
    </xf>
    <xf numFmtId="3" fontId="22" fillId="0" borderId="109" xfId="76" applyNumberFormat="1" applyFont="1" applyFill="1" applyBorder="1">
      <alignment/>
      <protection/>
    </xf>
    <xf numFmtId="10" fontId="22" fillId="0" borderId="68" xfId="76" applyNumberFormat="1" applyFont="1" applyFill="1" applyBorder="1">
      <alignment/>
      <protection/>
    </xf>
    <xf numFmtId="10" fontId="22" fillId="0" borderId="68" xfId="76" applyNumberFormat="1" applyFont="1" applyFill="1" applyBorder="1" applyAlignment="1">
      <alignment horizontal="right"/>
      <protection/>
    </xf>
    <xf numFmtId="0" fontId="22" fillId="0" borderId="43" xfId="76" applyFont="1" applyFill="1" applyBorder="1">
      <alignment/>
      <protection/>
    </xf>
    <xf numFmtId="3" fontId="22" fillId="0" borderId="130" xfId="76" applyNumberFormat="1" applyFont="1" applyFill="1" applyBorder="1">
      <alignment/>
      <protection/>
    </xf>
    <xf numFmtId="3" fontId="22" fillId="0" borderId="31" xfId="76" applyNumberFormat="1" applyFont="1" applyFill="1" applyBorder="1">
      <alignment/>
      <protection/>
    </xf>
    <xf numFmtId="10" fontId="22" fillId="0" borderId="131" xfId="76" applyNumberFormat="1" applyFont="1" applyFill="1" applyBorder="1">
      <alignment/>
      <protection/>
    </xf>
    <xf numFmtId="10" fontId="22" fillId="0" borderId="131" xfId="76" applyNumberFormat="1" applyFont="1" applyFill="1" applyBorder="1" applyAlignment="1">
      <alignment horizontal="right"/>
      <protection/>
    </xf>
    <xf numFmtId="0" fontId="32" fillId="0" borderId="0" xfId="76" applyFont="1" applyFill="1">
      <alignment/>
      <protection/>
    </xf>
    <xf numFmtId="0" fontId="22" fillId="18" borderId="132" xfId="76" applyFont="1" applyFill="1" applyBorder="1">
      <alignment/>
      <protection/>
    </xf>
    <xf numFmtId="3" fontId="22" fillId="18" borderId="111" xfId="76" applyNumberFormat="1" applyFont="1" applyFill="1" applyBorder="1">
      <alignment/>
      <protection/>
    </xf>
    <xf numFmtId="3" fontId="22" fillId="18" borderId="116" xfId="76" applyNumberFormat="1" applyFont="1" applyFill="1" applyBorder="1">
      <alignment/>
      <protection/>
    </xf>
    <xf numFmtId="10" fontId="22" fillId="18" borderId="59" xfId="76" applyNumberFormat="1" applyFont="1" applyFill="1" applyBorder="1">
      <alignment/>
      <protection/>
    </xf>
    <xf numFmtId="10" fontId="22" fillId="18" borderId="59" xfId="76" applyNumberFormat="1" applyFont="1" applyFill="1" applyBorder="1" applyAlignment="1">
      <alignment horizontal="right"/>
      <protection/>
    </xf>
    <xf numFmtId="0" fontId="22" fillId="0" borderId="0" xfId="77" applyFont="1" applyFill="1">
      <alignment/>
      <protection/>
    </xf>
    <xf numFmtId="0" fontId="31" fillId="0" borderId="0" xfId="77" applyFont="1" applyFill="1">
      <alignment/>
      <protection/>
    </xf>
    <xf numFmtId="1" fontId="31" fillId="0" borderId="0" xfId="77" applyNumberFormat="1" applyFont="1" applyFill="1" applyAlignment="1">
      <alignment horizontal="center" vertical="center" wrapText="1"/>
      <protection/>
    </xf>
    <xf numFmtId="49" fontId="32" fillId="7" borderId="70" xfId="77" applyNumberFormat="1" applyFont="1" applyFill="1" applyBorder="1" applyAlignment="1">
      <alignment horizontal="center" vertical="center" wrapText="1"/>
      <protection/>
    </xf>
    <xf numFmtId="49" fontId="32" fillId="7" borderId="84" xfId="77" applyNumberFormat="1" applyFont="1" applyFill="1" applyBorder="1" applyAlignment="1">
      <alignment horizontal="center" vertical="center" wrapText="1"/>
      <protection/>
    </xf>
    <xf numFmtId="1" fontId="22" fillId="0" borderId="0" xfId="77" applyNumberFormat="1" applyFont="1" applyFill="1" applyAlignment="1">
      <alignment horizontal="center" vertical="center" wrapText="1"/>
      <protection/>
    </xf>
    <xf numFmtId="0" fontId="37" fillId="0" borderId="41" xfId="77" applyNumberFormat="1" applyFont="1" applyFill="1" applyBorder="1" applyAlignment="1">
      <alignment vertical="center"/>
      <protection/>
    </xf>
    <xf numFmtId="3" fontId="37" fillId="0" borderId="121" xfId="77" applyNumberFormat="1" applyFont="1" applyFill="1" applyBorder="1" applyAlignment="1">
      <alignment vertical="center"/>
      <protection/>
    </xf>
    <xf numFmtId="3" fontId="37" fillId="0" borderId="40" xfId="77" applyNumberFormat="1" applyFont="1" applyFill="1" applyBorder="1" applyAlignment="1">
      <alignment vertical="center"/>
      <protection/>
    </xf>
    <xf numFmtId="3" fontId="37" fillId="0" borderId="20" xfId="77" applyNumberFormat="1" applyFont="1" applyFill="1" applyBorder="1" applyAlignment="1">
      <alignment vertical="center"/>
      <protection/>
    </xf>
    <xf numFmtId="10" fontId="37" fillId="0" borderId="60" xfId="77" applyNumberFormat="1" applyFont="1" applyFill="1" applyBorder="1" applyAlignment="1">
      <alignment vertical="center"/>
      <protection/>
    </xf>
    <xf numFmtId="10" fontId="37" fillId="0" borderId="60" xfId="77" applyNumberFormat="1" applyFont="1" applyFill="1" applyBorder="1" applyAlignment="1">
      <alignment horizontal="right" vertical="center"/>
      <protection/>
    </xf>
    <xf numFmtId="0" fontId="37" fillId="0" borderId="0" xfId="77" applyFont="1" applyFill="1" applyAlignment="1">
      <alignment vertical="center"/>
      <protection/>
    </xf>
    <xf numFmtId="0" fontId="30" fillId="18" borderId="118" xfId="77" applyFont="1" applyFill="1" applyBorder="1">
      <alignment/>
      <protection/>
    </xf>
    <xf numFmtId="3" fontId="30" fillId="18" borderId="62" xfId="77" applyNumberFormat="1" applyFont="1" applyFill="1" applyBorder="1">
      <alignment/>
      <protection/>
    </xf>
    <xf numFmtId="3" fontId="30" fillId="18" borderId="120" xfId="77" applyNumberFormat="1" applyFont="1" applyFill="1" applyBorder="1">
      <alignment/>
      <protection/>
    </xf>
    <xf numFmtId="10" fontId="30" fillId="18" borderId="64" xfId="77" applyNumberFormat="1" applyFont="1" applyFill="1" applyBorder="1">
      <alignment/>
      <protection/>
    </xf>
    <xf numFmtId="10" fontId="30" fillId="18" borderId="64" xfId="77" applyNumberFormat="1" applyFont="1" applyFill="1" applyBorder="1" applyAlignment="1">
      <alignment horizontal="right"/>
      <protection/>
    </xf>
    <xf numFmtId="0" fontId="29" fillId="0" borderId="0" xfId="77" applyFont="1" applyFill="1">
      <alignment/>
      <protection/>
    </xf>
    <xf numFmtId="0" fontId="22" fillId="0" borderId="96" xfId="77" applyFont="1" applyFill="1" applyBorder="1">
      <alignment/>
      <protection/>
    </xf>
    <xf numFmtId="3" fontId="22" fillId="0" borderId="66" xfId="77" applyNumberFormat="1" applyFont="1" applyFill="1" applyBorder="1">
      <alignment/>
      <protection/>
    </xf>
    <xf numFmtId="3" fontId="22" fillId="0" borderId="98" xfId="77" applyNumberFormat="1" applyFont="1" applyFill="1" applyBorder="1">
      <alignment/>
      <protection/>
    </xf>
    <xf numFmtId="10" fontId="22" fillId="0" borderId="99" xfId="77" applyNumberFormat="1" applyFont="1" applyFill="1" applyBorder="1">
      <alignment/>
      <protection/>
    </xf>
    <xf numFmtId="10" fontId="22" fillId="0" borderId="99" xfId="77" applyNumberFormat="1" applyFont="1" applyFill="1" applyBorder="1" applyAlignment="1">
      <alignment horizontal="right"/>
      <protection/>
    </xf>
    <xf numFmtId="0" fontId="22" fillId="0" borderId="113" xfId="77" applyFont="1" applyFill="1" applyBorder="1">
      <alignment/>
      <protection/>
    </xf>
    <xf numFmtId="3" fontId="22" fillId="0" borderId="78" xfId="77" applyNumberFormat="1" applyFont="1" applyFill="1" applyBorder="1">
      <alignment/>
      <protection/>
    </xf>
    <xf numFmtId="3" fontId="22" fillId="0" borderId="109" xfId="77" applyNumberFormat="1" applyFont="1" applyFill="1" applyBorder="1">
      <alignment/>
      <protection/>
    </xf>
    <xf numFmtId="10" fontId="22" fillId="0" borderId="68" xfId="77" applyNumberFormat="1" applyFont="1" applyFill="1" applyBorder="1">
      <alignment/>
      <protection/>
    </xf>
    <xf numFmtId="10" fontId="22" fillId="0" borderId="68" xfId="77" applyNumberFormat="1" applyFont="1" applyFill="1" applyBorder="1" applyAlignment="1">
      <alignment horizontal="right"/>
      <protection/>
    </xf>
    <xf numFmtId="0" fontId="32" fillId="0" borderId="0" xfId="77" applyFont="1" applyFill="1">
      <alignment/>
      <protection/>
    </xf>
    <xf numFmtId="0" fontId="22" fillId="18" borderId="132" xfId="77" applyFont="1" applyFill="1" applyBorder="1">
      <alignment/>
      <protection/>
    </xf>
    <xf numFmtId="3" fontId="22" fillId="18" borderId="111" xfId="77" applyNumberFormat="1" applyFont="1" applyFill="1" applyBorder="1">
      <alignment/>
      <protection/>
    </xf>
    <xf numFmtId="3" fontId="22" fillId="18" borderId="116" xfId="77" applyNumberFormat="1" applyFont="1" applyFill="1" applyBorder="1">
      <alignment/>
      <protection/>
    </xf>
    <xf numFmtId="10" fontId="22" fillId="18" borderId="59" xfId="77" applyNumberFormat="1" applyFont="1" applyFill="1" applyBorder="1">
      <alignment/>
      <protection/>
    </xf>
    <xf numFmtId="10" fontId="22" fillId="18" borderId="59" xfId="77" applyNumberFormat="1" applyFont="1" applyFill="1" applyBorder="1" applyAlignment="1">
      <alignment horizontal="right"/>
      <protection/>
    </xf>
    <xf numFmtId="0" fontId="22" fillId="0" borderId="0" xfId="78" applyFont="1">
      <alignment/>
      <protection/>
    </xf>
    <xf numFmtId="0" fontId="30" fillId="0" borderId="0" xfId="78" applyFont="1">
      <alignment/>
      <protection/>
    </xf>
    <xf numFmtId="49" fontId="32" fillId="7" borderId="58" xfId="78" applyNumberFormat="1" applyFont="1" applyFill="1" applyBorder="1" applyAlignment="1">
      <alignment horizontal="center" vertical="center" wrapText="1"/>
      <protection/>
    </xf>
    <xf numFmtId="1" fontId="32" fillId="7" borderId="116" xfId="78" applyNumberFormat="1" applyFont="1" applyFill="1" applyBorder="1" applyAlignment="1">
      <alignment horizontal="center" vertical="center" wrapText="1"/>
      <protection/>
    </xf>
    <xf numFmtId="1" fontId="32" fillId="7" borderId="59" xfId="78" applyNumberFormat="1" applyFont="1" applyFill="1" applyBorder="1" applyAlignment="1">
      <alignment horizontal="center" vertical="center" wrapText="1"/>
      <protection/>
    </xf>
    <xf numFmtId="1" fontId="22" fillId="0" borderId="0" xfId="78" applyNumberFormat="1" applyFont="1" applyAlignment="1">
      <alignment horizontal="center" vertical="center" wrapText="1"/>
      <protection/>
    </xf>
    <xf numFmtId="0" fontId="50" fillId="0" borderId="132" xfId="78" applyNumberFormat="1" applyFont="1" applyBorder="1">
      <alignment/>
      <protection/>
    </xf>
    <xf numFmtId="3" fontId="50" fillId="0" borderId="111" xfId="78" applyNumberFormat="1" applyFont="1" applyBorder="1">
      <alignment/>
      <protection/>
    </xf>
    <xf numFmtId="10" fontId="50" fillId="0" borderId="116" xfId="78" applyNumberFormat="1" applyFont="1" applyBorder="1">
      <alignment/>
      <protection/>
    </xf>
    <xf numFmtId="3" fontId="50" fillId="0" borderId="116" xfId="78" applyNumberFormat="1" applyFont="1" applyBorder="1">
      <alignment/>
      <protection/>
    </xf>
    <xf numFmtId="10" fontId="50" fillId="0" borderId="59" xfId="78" applyNumberFormat="1" applyFont="1" applyBorder="1">
      <alignment/>
      <protection/>
    </xf>
    <xf numFmtId="3" fontId="50" fillId="0" borderId="58" xfId="78" applyNumberFormat="1" applyFont="1" applyBorder="1">
      <alignment/>
      <protection/>
    </xf>
    <xf numFmtId="0" fontId="50" fillId="0" borderId="0" xfId="78" applyFont="1">
      <alignment/>
      <protection/>
    </xf>
    <xf numFmtId="0" fontId="30" fillId="18" borderId="113" xfId="78" applyNumberFormat="1" applyFont="1" applyFill="1" applyBorder="1">
      <alignment/>
      <protection/>
    </xf>
    <xf numFmtId="3" fontId="30" fillId="18" borderId="114" xfId="78" applyNumberFormat="1" applyFont="1" applyFill="1" applyBorder="1">
      <alignment/>
      <protection/>
    </xf>
    <xf numFmtId="10" fontId="30" fillId="18" borderId="109" xfId="78" applyNumberFormat="1" applyFont="1" applyFill="1" applyBorder="1">
      <alignment/>
      <protection/>
    </xf>
    <xf numFmtId="3" fontId="30" fillId="18" borderId="115" xfId="78" applyNumberFormat="1" applyFont="1" applyFill="1" applyBorder="1">
      <alignment/>
      <protection/>
    </xf>
    <xf numFmtId="0" fontId="45" fillId="0" borderId="0" xfId="78" applyFont="1">
      <alignment/>
      <protection/>
    </xf>
    <xf numFmtId="3" fontId="45" fillId="0" borderId="0" xfId="78" applyNumberFormat="1" applyFont="1">
      <alignment/>
      <protection/>
    </xf>
    <xf numFmtId="0" fontId="22" fillId="0" borderId="96" xfId="78" applyNumberFormat="1" applyFont="1" applyBorder="1" quotePrefix="1">
      <alignment/>
      <protection/>
    </xf>
    <xf numFmtId="3" fontId="22" fillId="0" borderId="65" xfId="78" applyNumberFormat="1" applyFont="1" applyBorder="1">
      <alignment/>
      <protection/>
    </xf>
    <xf numFmtId="10" fontId="22" fillId="0" borderId="98" xfId="78" applyNumberFormat="1" applyFont="1" applyBorder="1">
      <alignment/>
      <protection/>
    </xf>
    <xf numFmtId="3" fontId="22" fillId="0" borderId="117" xfId="78" applyNumberFormat="1" applyFont="1" applyBorder="1" quotePrefix="1">
      <alignment/>
      <protection/>
    </xf>
    <xf numFmtId="10" fontId="22" fillId="0" borderId="99" xfId="78" applyNumberFormat="1" applyFont="1" applyBorder="1">
      <alignment/>
      <protection/>
    </xf>
    <xf numFmtId="3" fontId="22" fillId="0" borderId="117" xfId="78" applyNumberFormat="1" applyFont="1" applyBorder="1">
      <alignment/>
      <protection/>
    </xf>
    <xf numFmtId="10" fontId="22" fillId="0" borderId="0" xfId="78" applyNumberFormat="1" applyFont="1" applyFill="1" applyBorder="1">
      <alignment/>
      <protection/>
    </xf>
    <xf numFmtId="0" fontId="30" fillId="18" borderId="118" xfId="78" applyNumberFormat="1" applyFont="1" applyFill="1" applyBorder="1">
      <alignment/>
      <protection/>
    </xf>
    <xf numFmtId="3" fontId="30" fillId="18" borderId="61" xfId="78" applyNumberFormat="1" applyFont="1" applyFill="1" applyBorder="1">
      <alignment/>
      <protection/>
    </xf>
    <xf numFmtId="10" fontId="30" fillId="18" borderId="63" xfId="78" applyNumberFormat="1" applyFont="1" applyFill="1" applyBorder="1">
      <alignment/>
      <protection/>
    </xf>
    <xf numFmtId="3" fontId="30" fillId="18" borderId="120" xfId="78" applyNumberFormat="1" applyFont="1" applyFill="1" applyBorder="1">
      <alignment/>
      <protection/>
    </xf>
    <xf numFmtId="10" fontId="30" fillId="18" borderId="64" xfId="78" applyNumberFormat="1" applyFont="1" applyFill="1" applyBorder="1">
      <alignment/>
      <protection/>
    </xf>
    <xf numFmtId="10" fontId="30" fillId="18" borderId="120" xfId="78" applyNumberFormat="1" applyFont="1" applyFill="1" applyBorder="1">
      <alignment/>
      <protection/>
    </xf>
    <xf numFmtId="3" fontId="30" fillId="18" borderId="128" xfId="78" applyNumberFormat="1" applyFont="1" applyFill="1" applyBorder="1">
      <alignment/>
      <protection/>
    </xf>
    <xf numFmtId="10" fontId="30" fillId="0" borderId="0" xfId="78" applyNumberFormat="1" applyFont="1" applyFill="1" applyBorder="1">
      <alignment/>
      <protection/>
    </xf>
    <xf numFmtId="0" fontId="22" fillId="0" borderId="113" xfId="78" applyNumberFormat="1" applyFont="1" applyBorder="1" quotePrefix="1">
      <alignment/>
      <protection/>
    </xf>
    <xf numFmtId="3" fontId="22" fillId="0" borderId="114" xfId="78" applyNumberFormat="1" applyFont="1" applyBorder="1">
      <alignment/>
      <protection/>
    </xf>
    <xf numFmtId="3" fontId="22" fillId="0" borderId="115" xfId="78" applyNumberFormat="1" applyFont="1" applyBorder="1" quotePrefix="1">
      <alignment/>
      <protection/>
    </xf>
    <xf numFmtId="3" fontId="22" fillId="0" borderId="115" xfId="78" applyNumberFormat="1" applyFont="1" applyBorder="1">
      <alignment/>
      <protection/>
    </xf>
    <xf numFmtId="3" fontId="30" fillId="18" borderId="128" xfId="78" applyNumberFormat="1" applyFont="1" applyFill="1" applyBorder="1" quotePrefix="1">
      <alignment/>
      <protection/>
    </xf>
    <xf numFmtId="3" fontId="22" fillId="0" borderId="98" xfId="78" applyNumberFormat="1" applyFont="1" applyBorder="1">
      <alignment/>
      <protection/>
    </xf>
    <xf numFmtId="0" fontId="22" fillId="18" borderId="129" xfId="78" applyNumberFormat="1" applyFont="1" applyFill="1" applyBorder="1">
      <alignment/>
      <protection/>
    </xf>
    <xf numFmtId="3" fontId="22" fillId="18" borderId="111" xfId="78" applyNumberFormat="1" applyFont="1" applyFill="1" applyBorder="1">
      <alignment/>
      <protection/>
    </xf>
    <xf numFmtId="10" fontId="22" fillId="18" borderId="116" xfId="78" applyNumberFormat="1" applyFont="1" applyFill="1" applyBorder="1">
      <alignment/>
      <protection/>
    </xf>
    <xf numFmtId="3" fontId="22" fillId="18" borderId="116" xfId="78" applyNumberFormat="1" applyFont="1" applyFill="1" applyBorder="1" quotePrefix="1">
      <alignment/>
      <protection/>
    </xf>
    <xf numFmtId="10" fontId="22" fillId="18" borderId="59" xfId="78" applyNumberFormat="1" applyFont="1" applyFill="1" applyBorder="1" applyAlignment="1">
      <alignment horizontal="right"/>
      <protection/>
    </xf>
    <xf numFmtId="0" fontId="22" fillId="0" borderId="0" xfId="79" applyFont="1" applyFill="1">
      <alignment/>
      <protection/>
    </xf>
    <xf numFmtId="1" fontId="30" fillId="0" borderId="0" xfId="79" applyNumberFormat="1" applyFont="1" applyFill="1" applyAlignment="1">
      <alignment horizontal="center" vertical="center" wrapText="1"/>
      <protection/>
    </xf>
    <xf numFmtId="49" fontId="32" fillId="7" borderId="70" xfId="79" applyNumberFormat="1" applyFont="1" applyFill="1" applyBorder="1" applyAlignment="1">
      <alignment horizontal="center" vertical="center" wrapText="1"/>
      <protection/>
    </xf>
    <xf numFmtId="49" fontId="32" fillId="7" borderId="84" xfId="79" applyNumberFormat="1" applyFont="1" applyFill="1" applyBorder="1" applyAlignment="1">
      <alignment horizontal="center" vertical="center" wrapText="1"/>
      <protection/>
    </xf>
    <xf numFmtId="1" fontId="22" fillId="0" borderId="0" xfId="79" applyNumberFormat="1" applyFont="1" applyFill="1" applyAlignment="1">
      <alignment horizontal="center" vertical="center" wrapText="1"/>
      <protection/>
    </xf>
    <xf numFmtId="0" fontId="47" fillId="0" borderId="41" xfId="79" applyNumberFormat="1" applyFont="1" applyFill="1" applyBorder="1">
      <alignment/>
      <protection/>
    </xf>
    <xf numFmtId="3" fontId="47" fillId="0" borderId="121" xfId="79" applyNumberFormat="1" applyFont="1" applyFill="1" applyBorder="1">
      <alignment/>
      <protection/>
    </xf>
    <xf numFmtId="3" fontId="47" fillId="0" borderId="40" xfId="79" applyNumberFormat="1" applyFont="1" applyFill="1" applyBorder="1">
      <alignment/>
      <protection/>
    </xf>
    <xf numFmtId="3" fontId="47" fillId="0" borderId="20" xfId="79" applyNumberFormat="1" applyFont="1" applyFill="1" applyBorder="1">
      <alignment/>
      <protection/>
    </xf>
    <xf numFmtId="10" fontId="47" fillId="0" borderId="60" xfId="79" applyNumberFormat="1" applyFont="1" applyFill="1" applyBorder="1">
      <alignment/>
      <protection/>
    </xf>
    <xf numFmtId="10" fontId="47" fillId="0" borderId="60" xfId="79" applyNumberFormat="1" applyFont="1" applyFill="1" applyBorder="1" applyAlignment="1">
      <alignment horizontal="right"/>
      <protection/>
    </xf>
    <xf numFmtId="0" fontId="47" fillId="0" borderId="0" xfId="79" applyFont="1" applyFill="1">
      <alignment/>
      <protection/>
    </xf>
    <xf numFmtId="0" fontId="30" fillId="18" borderId="118" xfId="79" applyFont="1" applyFill="1" applyBorder="1">
      <alignment/>
      <protection/>
    </xf>
    <xf numFmtId="3" fontId="30" fillId="18" borderId="62" xfId="79" applyNumberFormat="1" applyFont="1" applyFill="1" applyBorder="1">
      <alignment/>
      <protection/>
    </xf>
    <xf numFmtId="3" fontId="30" fillId="18" borderId="120" xfId="79" applyNumberFormat="1" applyFont="1" applyFill="1" applyBorder="1">
      <alignment/>
      <protection/>
    </xf>
    <xf numFmtId="10" fontId="30" fillId="18" borderId="64" xfId="79" applyNumberFormat="1" applyFont="1" applyFill="1" applyBorder="1">
      <alignment/>
      <protection/>
    </xf>
    <xf numFmtId="10" fontId="30" fillId="18" borderId="64" xfId="79" applyNumberFormat="1" applyFont="1" applyFill="1" applyBorder="1" applyAlignment="1">
      <alignment horizontal="right"/>
      <protection/>
    </xf>
    <xf numFmtId="0" fontId="29" fillId="0" borderId="0" xfId="79" applyFont="1" applyFill="1">
      <alignment/>
      <protection/>
    </xf>
    <xf numFmtId="0" fontId="22" fillId="0" borderId="96" xfId="79" applyFont="1" applyFill="1" applyBorder="1">
      <alignment/>
      <protection/>
    </xf>
    <xf numFmtId="3" fontId="22" fillId="0" borderId="66" xfId="79" applyNumberFormat="1" applyFont="1" applyFill="1" applyBorder="1">
      <alignment/>
      <protection/>
    </xf>
    <xf numFmtId="3" fontId="22" fillId="0" borderId="98" xfId="79" applyNumberFormat="1" applyFont="1" applyFill="1" applyBorder="1">
      <alignment/>
      <protection/>
    </xf>
    <xf numFmtId="10" fontId="22" fillId="0" borderId="99" xfId="79" applyNumberFormat="1" applyFont="1" applyFill="1" applyBorder="1">
      <alignment/>
      <protection/>
    </xf>
    <xf numFmtId="10" fontId="22" fillId="0" borderId="99" xfId="79" applyNumberFormat="1" applyFont="1" applyFill="1" applyBorder="1" applyAlignment="1">
      <alignment horizontal="right"/>
      <protection/>
    </xf>
    <xf numFmtId="0" fontId="22" fillId="0" borderId="100" xfId="79" applyFont="1" applyFill="1" applyBorder="1">
      <alignment/>
      <protection/>
    </xf>
    <xf numFmtId="3" fontId="22" fillId="0" borderId="70" xfId="79" applyNumberFormat="1" applyFont="1" applyFill="1" applyBorder="1">
      <alignment/>
      <protection/>
    </xf>
    <xf numFmtId="3" fontId="22" fillId="0" borderId="84" xfId="79" applyNumberFormat="1" applyFont="1" applyFill="1" applyBorder="1">
      <alignment/>
      <protection/>
    </xf>
    <xf numFmtId="10" fontId="22" fillId="0" borderId="101" xfId="79" applyNumberFormat="1" applyFont="1" applyFill="1" applyBorder="1">
      <alignment/>
      <protection/>
    </xf>
    <xf numFmtId="0" fontId="22" fillId="0" borderId="113" xfId="79" applyFont="1" applyFill="1" applyBorder="1">
      <alignment/>
      <protection/>
    </xf>
    <xf numFmtId="3" fontId="22" fillId="0" borderId="78" xfId="79" applyNumberFormat="1" applyFont="1" applyFill="1" applyBorder="1">
      <alignment/>
      <protection/>
    </xf>
    <xf numFmtId="3" fontId="22" fillId="0" borderId="109" xfId="79" applyNumberFormat="1" applyFont="1" applyFill="1" applyBorder="1">
      <alignment/>
      <protection/>
    </xf>
    <xf numFmtId="10" fontId="22" fillId="0" borderId="68" xfId="79" applyNumberFormat="1" applyFont="1" applyFill="1" applyBorder="1">
      <alignment/>
      <protection/>
    </xf>
    <xf numFmtId="10" fontId="22" fillId="0" borderId="68" xfId="79" applyNumberFormat="1" applyFont="1" applyFill="1" applyBorder="1" applyAlignment="1">
      <alignment horizontal="right"/>
      <protection/>
    </xf>
    <xf numFmtId="0" fontId="30" fillId="18" borderId="113" xfId="79" applyFont="1" applyFill="1" applyBorder="1">
      <alignment/>
      <protection/>
    </xf>
    <xf numFmtId="3" fontId="30" fillId="18" borderId="78" xfId="79" applyNumberFormat="1" applyFont="1" applyFill="1" applyBorder="1">
      <alignment/>
      <protection/>
    </xf>
    <xf numFmtId="3" fontId="30" fillId="18" borderId="109" xfId="79" applyNumberFormat="1" applyFont="1" applyFill="1" applyBorder="1">
      <alignment/>
      <protection/>
    </xf>
    <xf numFmtId="10" fontId="30" fillId="18" borderId="68" xfId="79" applyNumberFormat="1" applyFont="1" applyFill="1" applyBorder="1">
      <alignment/>
      <protection/>
    </xf>
    <xf numFmtId="10" fontId="30" fillId="18" borderId="68" xfId="79" applyNumberFormat="1" applyFont="1" applyFill="1" applyBorder="1" applyAlignment="1">
      <alignment horizontal="right"/>
      <protection/>
    </xf>
    <xf numFmtId="0" fontId="32" fillId="0" borderId="0" xfId="79" applyFont="1" applyFill="1">
      <alignment/>
      <protection/>
    </xf>
    <xf numFmtId="0" fontId="22" fillId="18" borderId="132" xfId="79" applyFont="1" applyFill="1" applyBorder="1">
      <alignment/>
      <protection/>
    </xf>
    <xf numFmtId="3" fontId="22" fillId="18" borderId="111" xfId="79" applyNumberFormat="1" applyFont="1" applyFill="1" applyBorder="1">
      <alignment/>
      <protection/>
    </xf>
    <xf numFmtId="3" fontId="22" fillId="18" borderId="116" xfId="79" applyNumberFormat="1" applyFont="1" applyFill="1" applyBorder="1">
      <alignment/>
      <protection/>
    </xf>
    <xf numFmtId="10" fontId="22" fillId="18" borderId="59" xfId="79" applyNumberFormat="1" applyFont="1" applyFill="1" applyBorder="1">
      <alignment/>
      <protection/>
    </xf>
    <xf numFmtId="10" fontId="22" fillId="18" borderId="59" xfId="79" applyNumberFormat="1" applyFont="1" applyFill="1" applyBorder="1" applyAlignment="1">
      <alignment horizontal="right"/>
      <protection/>
    </xf>
    <xf numFmtId="0" fontId="22" fillId="0" borderId="0" xfId="80" applyFont="1" applyFill="1">
      <alignment/>
      <protection/>
    </xf>
    <xf numFmtId="1" fontId="30" fillId="0" borderId="0" xfId="80" applyNumberFormat="1" applyFont="1" applyFill="1" applyAlignment="1">
      <alignment horizontal="center" vertical="center" wrapText="1"/>
      <protection/>
    </xf>
    <xf numFmtId="49" fontId="32" fillId="7" borderId="70" xfId="80" applyNumberFormat="1" applyFont="1" applyFill="1" applyBorder="1" applyAlignment="1">
      <alignment horizontal="center" vertical="center" wrapText="1"/>
      <protection/>
    </xf>
    <xf numFmtId="49" fontId="32" fillId="7" borderId="84" xfId="80" applyNumberFormat="1" applyFont="1" applyFill="1" applyBorder="1" applyAlignment="1">
      <alignment horizontal="center" vertical="center" wrapText="1"/>
      <protection/>
    </xf>
    <xf numFmtId="1" fontId="22" fillId="0" borderId="0" xfId="80" applyNumberFormat="1" applyFont="1" applyFill="1" applyAlignment="1">
      <alignment horizontal="center" vertical="center" wrapText="1"/>
      <protection/>
    </xf>
    <xf numFmtId="0" fontId="47" fillId="0" borderId="41" xfId="80" applyNumberFormat="1" applyFont="1" applyFill="1" applyBorder="1">
      <alignment/>
      <protection/>
    </xf>
    <xf numFmtId="3" fontId="47" fillId="0" borderId="121" xfId="80" applyNumberFormat="1" applyFont="1" applyFill="1" applyBorder="1">
      <alignment/>
      <protection/>
    </xf>
    <xf numFmtId="3" fontId="47" fillId="0" borderId="40" xfId="80" applyNumberFormat="1" applyFont="1" applyFill="1" applyBorder="1">
      <alignment/>
      <protection/>
    </xf>
    <xf numFmtId="3" fontId="47" fillId="0" borderId="20" xfId="80" applyNumberFormat="1" applyFont="1" applyFill="1" applyBorder="1">
      <alignment/>
      <protection/>
    </xf>
    <xf numFmtId="10" fontId="47" fillId="0" borderId="60" xfId="80" applyNumberFormat="1" applyFont="1" applyFill="1" applyBorder="1">
      <alignment/>
      <protection/>
    </xf>
    <xf numFmtId="10" fontId="47" fillId="0" borderId="60" xfId="80" applyNumberFormat="1" applyFont="1" applyFill="1" applyBorder="1" applyAlignment="1">
      <alignment horizontal="right"/>
      <protection/>
    </xf>
    <xf numFmtId="0" fontId="47" fillId="0" borderId="0" xfId="80" applyFont="1" applyFill="1">
      <alignment/>
      <protection/>
    </xf>
    <xf numFmtId="0" fontId="30" fillId="18" borderId="118" xfId="80" applyFont="1" applyFill="1" applyBorder="1">
      <alignment/>
      <protection/>
    </xf>
    <xf numFmtId="3" fontId="30" fillId="18" borderId="62" xfId="80" applyNumberFormat="1" applyFont="1" applyFill="1" applyBorder="1">
      <alignment/>
      <protection/>
    </xf>
    <xf numFmtId="3" fontId="30" fillId="18" borderId="120" xfId="80" applyNumberFormat="1" applyFont="1" applyFill="1" applyBorder="1">
      <alignment/>
      <protection/>
    </xf>
    <xf numFmtId="10" fontId="30" fillId="18" borderId="64" xfId="80" applyNumberFormat="1" applyFont="1" applyFill="1" applyBorder="1">
      <alignment/>
      <protection/>
    </xf>
    <xf numFmtId="10" fontId="30" fillId="18" borderId="64" xfId="80" applyNumberFormat="1" applyFont="1" applyFill="1" applyBorder="1" applyAlignment="1">
      <alignment horizontal="right"/>
      <protection/>
    </xf>
    <xf numFmtId="0" fontId="29" fillId="0" borderId="0" xfId="80" applyFont="1" applyFill="1">
      <alignment/>
      <protection/>
    </xf>
    <xf numFmtId="0" fontId="22" fillId="0" borderId="96" xfId="80" applyFont="1" applyFill="1" applyBorder="1">
      <alignment/>
      <protection/>
    </xf>
    <xf numFmtId="3" fontId="22" fillId="0" borderId="66" xfId="80" applyNumberFormat="1" applyFont="1" applyFill="1" applyBorder="1">
      <alignment/>
      <protection/>
    </xf>
    <xf numFmtId="3" fontId="22" fillId="0" borderId="98" xfId="80" applyNumberFormat="1" applyFont="1" applyFill="1" applyBorder="1">
      <alignment/>
      <protection/>
    </xf>
    <xf numFmtId="10" fontId="22" fillId="0" borderId="99" xfId="80" applyNumberFormat="1" applyFont="1" applyFill="1" applyBorder="1">
      <alignment/>
      <protection/>
    </xf>
    <xf numFmtId="10" fontId="22" fillId="0" borderId="99" xfId="80" applyNumberFormat="1" applyFont="1" applyFill="1" applyBorder="1" applyAlignment="1">
      <alignment horizontal="right"/>
      <protection/>
    </xf>
    <xf numFmtId="0" fontId="22" fillId="0" borderId="113" xfId="80" applyFont="1" applyFill="1" applyBorder="1">
      <alignment/>
      <protection/>
    </xf>
    <xf numFmtId="3" fontId="22" fillId="0" borderId="78" xfId="80" applyNumberFormat="1" applyFont="1" applyFill="1" applyBorder="1">
      <alignment/>
      <protection/>
    </xf>
    <xf numFmtId="3" fontId="22" fillId="0" borderId="109" xfId="80" applyNumberFormat="1" applyFont="1" applyFill="1" applyBorder="1">
      <alignment/>
      <protection/>
    </xf>
    <xf numFmtId="10" fontId="22" fillId="0" borderId="68" xfId="80" applyNumberFormat="1" applyFont="1" applyFill="1" applyBorder="1">
      <alignment/>
      <protection/>
    </xf>
    <xf numFmtId="10" fontId="22" fillId="0" borderId="68" xfId="80" applyNumberFormat="1" applyFont="1" applyFill="1" applyBorder="1" applyAlignment="1">
      <alignment horizontal="right"/>
      <protection/>
    </xf>
    <xf numFmtId="0" fontId="30" fillId="18" borderId="113" xfId="80" applyFont="1" applyFill="1" applyBorder="1">
      <alignment/>
      <protection/>
    </xf>
    <xf numFmtId="3" fontId="30" fillId="18" borderId="78" xfId="80" applyNumberFormat="1" applyFont="1" applyFill="1" applyBorder="1">
      <alignment/>
      <protection/>
    </xf>
    <xf numFmtId="3" fontId="30" fillId="18" borderId="109" xfId="80" applyNumberFormat="1" applyFont="1" applyFill="1" applyBorder="1">
      <alignment/>
      <protection/>
    </xf>
    <xf numFmtId="10" fontId="30" fillId="18" borderId="68" xfId="80" applyNumberFormat="1" applyFont="1" applyFill="1" applyBorder="1">
      <alignment/>
      <protection/>
    </xf>
    <xf numFmtId="10" fontId="30" fillId="18" borderId="68" xfId="80" applyNumberFormat="1" applyFont="1" applyFill="1" applyBorder="1" applyAlignment="1">
      <alignment horizontal="right"/>
      <protection/>
    </xf>
    <xf numFmtId="0" fontId="32" fillId="0" borderId="0" xfId="80" applyFont="1" applyFill="1">
      <alignment/>
      <protection/>
    </xf>
    <xf numFmtId="0" fontId="22" fillId="18" borderId="132" xfId="80" applyFont="1" applyFill="1" applyBorder="1">
      <alignment/>
      <protection/>
    </xf>
    <xf numFmtId="3" fontId="22" fillId="18" borderId="111" xfId="80" applyNumberFormat="1" applyFont="1" applyFill="1" applyBorder="1">
      <alignment/>
      <protection/>
    </xf>
    <xf numFmtId="3" fontId="22" fillId="18" borderId="116" xfId="80" applyNumberFormat="1" applyFont="1" applyFill="1" applyBorder="1">
      <alignment/>
      <protection/>
    </xf>
    <xf numFmtId="10" fontId="22" fillId="18" borderId="59" xfId="80" applyNumberFormat="1" applyFont="1" applyFill="1" applyBorder="1">
      <alignment/>
      <protection/>
    </xf>
    <xf numFmtId="10" fontId="22" fillId="18" borderId="59" xfId="80" applyNumberFormat="1" applyFont="1" applyFill="1" applyBorder="1" applyAlignment="1">
      <alignment horizontal="right"/>
      <protection/>
    </xf>
    <xf numFmtId="0" fontId="35" fillId="19" borderId="0" xfId="65" applyFont="1" applyFill="1">
      <alignment/>
      <protection/>
    </xf>
    <xf numFmtId="0" fontId="22" fillId="19" borderId="0" xfId="65" applyFont="1" applyFill="1">
      <alignment/>
      <protection/>
    </xf>
    <xf numFmtId="0" fontId="22" fillId="0" borderId="0" xfId="65" applyFont="1" applyFill="1">
      <alignment/>
      <protection/>
    </xf>
    <xf numFmtId="1" fontId="22" fillId="0" borderId="0" xfId="65" applyNumberFormat="1" applyFont="1" applyFill="1" applyAlignment="1">
      <alignment horizontal="center" vertical="center" wrapText="1"/>
      <protection/>
    </xf>
    <xf numFmtId="49" fontId="32" fillId="7" borderId="70" xfId="65" applyNumberFormat="1" applyFont="1" applyFill="1" applyBorder="1" applyAlignment="1">
      <alignment horizontal="center" vertical="center" wrapText="1"/>
      <protection/>
    </xf>
    <xf numFmtId="49" fontId="32" fillId="7" borderId="84" xfId="65" applyNumberFormat="1" applyFont="1" applyFill="1" applyBorder="1" applyAlignment="1">
      <alignment horizontal="center" vertical="center" wrapText="1"/>
      <protection/>
    </xf>
    <xf numFmtId="0" fontId="37" fillId="0" borderId="133" xfId="65" applyNumberFormat="1" applyFont="1" applyFill="1" applyBorder="1">
      <alignment/>
      <protection/>
    </xf>
    <xf numFmtId="3" fontId="37" fillId="0" borderId="73" xfId="65" applyNumberFormat="1" applyFont="1" applyFill="1" applyBorder="1">
      <alignment/>
      <protection/>
    </xf>
    <xf numFmtId="3" fontId="37" fillId="0" borderId="88" xfId="65" applyNumberFormat="1" applyFont="1" applyFill="1" applyBorder="1">
      <alignment/>
      <protection/>
    </xf>
    <xf numFmtId="3" fontId="37" fillId="0" borderId="89" xfId="65" applyNumberFormat="1" applyFont="1" applyFill="1" applyBorder="1">
      <alignment/>
      <protection/>
    </xf>
    <xf numFmtId="10" fontId="37" fillId="0" borderId="75" xfId="65" applyNumberFormat="1" applyFont="1" applyFill="1" applyBorder="1">
      <alignment/>
      <protection/>
    </xf>
    <xf numFmtId="10" fontId="37" fillId="0" borderId="76" xfId="65" applyNumberFormat="1" applyFont="1" applyFill="1" applyBorder="1">
      <alignment/>
      <protection/>
    </xf>
    <xf numFmtId="0" fontId="37" fillId="0" borderId="0" xfId="65" applyFont="1" applyFill="1">
      <alignment/>
      <protection/>
    </xf>
    <xf numFmtId="0" fontId="22" fillId="0" borderId="108" xfId="65" applyFont="1" applyFill="1" applyBorder="1">
      <alignment/>
      <protection/>
    </xf>
    <xf numFmtId="3" fontId="22" fillId="0" borderId="78" xfId="65" applyNumberFormat="1" applyFont="1" applyFill="1" applyBorder="1">
      <alignment/>
      <protection/>
    </xf>
    <xf numFmtId="3" fontId="22" fillId="0" borderId="109" xfId="65" applyNumberFormat="1" applyFont="1" applyFill="1" applyBorder="1">
      <alignment/>
      <protection/>
    </xf>
    <xf numFmtId="10" fontId="22" fillId="0" borderId="68" xfId="65" applyNumberFormat="1" applyFont="1" applyFill="1" applyBorder="1">
      <alignment/>
      <protection/>
    </xf>
    <xf numFmtId="10" fontId="22" fillId="0" borderId="79" xfId="65" applyNumberFormat="1" applyFont="1" applyFill="1" applyBorder="1">
      <alignment/>
      <protection/>
    </xf>
    <xf numFmtId="0" fontId="35" fillId="0" borderId="0" xfId="65" applyFont="1" applyFill="1">
      <alignment/>
      <protection/>
    </xf>
    <xf numFmtId="0" fontId="22" fillId="0" borderId="110" xfId="65" applyFont="1" applyFill="1" applyBorder="1">
      <alignment/>
      <protection/>
    </xf>
    <xf numFmtId="3" fontId="22" fillId="0" borderId="80" xfId="65" applyNumberFormat="1" applyFont="1" applyFill="1" applyBorder="1">
      <alignment/>
      <protection/>
    </xf>
    <xf numFmtId="3" fontId="22" fillId="0" borderId="24" xfId="65" applyNumberFormat="1" applyFont="1" applyFill="1" applyBorder="1">
      <alignment/>
      <protection/>
    </xf>
    <xf numFmtId="10" fontId="22" fillId="0" borderId="82" xfId="65" applyNumberFormat="1" applyFont="1" applyFill="1" applyBorder="1">
      <alignment/>
      <protection/>
    </xf>
    <xf numFmtId="10" fontId="22" fillId="0" borderId="55" xfId="65" applyNumberFormat="1" applyFont="1" applyFill="1" applyBorder="1">
      <alignment/>
      <protection/>
    </xf>
    <xf numFmtId="0" fontId="22" fillId="0" borderId="0" xfId="66" applyFont="1" applyFill="1">
      <alignment/>
      <protection/>
    </xf>
    <xf numFmtId="1" fontId="31" fillId="0" borderId="0" xfId="66" applyNumberFormat="1" applyFont="1" applyFill="1" applyAlignment="1">
      <alignment horizontal="center" vertical="center" wrapText="1"/>
      <protection/>
    </xf>
    <xf numFmtId="49" fontId="32" fillId="7" borderId="134" xfId="66" applyNumberFormat="1" applyFont="1" applyFill="1" applyBorder="1" applyAlignment="1">
      <alignment horizontal="center" vertical="center" wrapText="1"/>
      <protection/>
    </xf>
    <xf numFmtId="49" fontId="32" fillId="7" borderId="135" xfId="66" applyNumberFormat="1" applyFont="1" applyFill="1" applyBorder="1" applyAlignment="1">
      <alignment horizontal="center" vertical="center" wrapText="1"/>
      <protection/>
    </xf>
    <xf numFmtId="1" fontId="22" fillId="0" borderId="0" xfId="66" applyNumberFormat="1" applyFont="1" applyFill="1" applyAlignment="1">
      <alignment horizontal="center" vertical="center" wrapText="1"/>
      <protection/>
    </xf>
    <xf numFmtId="0" fontId="50" fillId="0" borderId="136" xfId="66" applyNumberFormat="1" applyFont="1" applyFill="1" applyBorder="1">
      <alignment/>
      <protection/>
    </xf>
    <xf numFmtId="3" fontId="50" fillId="0" borderId="137" xfId="66" applyNumberFormat="1" applyFont="1" applyFill="1" applyBorder="1">
      <alignment/>
      <protection/>
    </xf>
    <xf numFmtId="3" fontId="50" fillId="0" borderId="138" xfId="66" applyNumberFormat="1" applyFont="1" applyFill="1" applyBorder="1">
      <alignment/>
      <protection/>
    </xf>
    <xf numFmtId="3" fontId="50" fillId="0" borderId="139" xfId="66" applyNumberFormat="1" applyFont="1" applyFill="1" applyBorder="1">
      <alignment/>
      <protection/>
    </xf>
    <xf numFmtId="10" fontId="50" fillId="0" borderId="140" xfId="66" applyNumberFormat="1" applyFont="1" applyFill="1" applyBorder="1">
      <alignment/>
      <protection/>
    </xf>
    <xf numFmtId="10" fontId="50" fillId="0" borderId="141" xfId="66" applyNumberFormat="1" applyFont="1" applyFill="1" applyBorder="1">
      <alignment/>
      <protection/>
    </xf>
    <xf numFmtId="0" fontId="52" fillId="0" borderId="0" xfId="66" applyFont="1" applyFill="1">
      <alignment/>
      <protection/>
    </xf>
    <xf numFmtId="0" fontId="22" fillId="0" borderId="108" xfId="66" applyFont="1" applyFill="1" applyBorder="1">
      <alignment/>
      <protection/>
    </xf>
    <xf numFmtId="3" fontId="22" fillId="0" borderId="78" xfId="66" applyNumberFormat="1" applyFont="1" applyFill="1" applyBorder="1">
      <alignment/>
      <protection/>
    </xf>
    <xf numFmtId="3" fontId="22" fillId="0" borderId="109" xfId="66" applyNumberFormat="1" applyFont="1" applyFill="1" applyBorder="1">
      <alignment/>
      <protection/>
    </xf>
    <xf numFmtId="10" fontId="22" fillId="0" borderId="68" xfId="66" applyNumberFormat="1" applyFont="1" applyFill="1" applyBorder="1">
      <alignment/>
      <protection/>
    </xf>
    <xf numFmtId="10" fontId="22" fillId="0" borderId="79" xfId="66" applyNumberFormat="1" applyFont="1" applyFill="1" applyBorder="1">
      <alignment/>
      <protection/>
    </xf>
    <xf numFmtId="0" fontId="35" fillId="0" borderId="0" xfId="66" applyFont="1" applyFill="1">
      <alignment/>
      <protection/>
    </xf>
    <xf numFmtId="0" fontId="22" fillId="0" borderId="110" xfId="66" applyFont="1" applyFill="1" applyBorder="1">
      <alignment/>
      <protection/>
    </xf>
    <xf numFmtId="3" fontId="22" fillId="0" borderId="80" xfId="66" applyNumberFormat="1" applyFont="1" applyFill="1" applyBorder="1">
      <alignment/>
      <protection/>
    </xf>
    <xf numFmtId="3" fontId="22" fillId="0" borderId="24" xfId="66" applyNumberFormat="1" applyFont="1" applyFill="1" applyBorder="1">
      <alignment/>
      <protection/>
    </xf>
    <xf numFmtId="10" fontId="22" fillId="0" borderId="82" xfId="66" applyNumberFormat="1" applyFont="1" applyFill="1" applyBorder="1">
      <alignment/>
      <protection/>
    </xf>
    <xf numFmtId="10" fontId="22" fillId="0" borderId="55" xfId="66" applyNumberFormat="1" applyFont="1" applyFill="1" applyBorder="1">
      <alignment/>
      <protection/>
    </xf>
    <xf numFmtId="0" fontId="22" fillId="19" borderId="0" xfId="66" applyFont="1" applyFill="1">
      <alignment/>
      <protection/>
    </xf>
    <xf numFmtId="0" fontId="22" fillId="0" borderId="0" xfId="67" applyFont="1" applyFill="1">
      <alignment/>
      <protection/>
    </xf>
    <xf numFmtId="1" fontId="30" fillId="0" borderId="0" xfId="67" applyNumberFormat="1" applyFont="1" applyFill="1" applyAlignment="1">
      <alignment horizontal="center" vertical="center" wrapText="1"/>
      <protection/>
    </xf>
    <xf numFmtId="49" fontId="32" fillId="7" borderId="134" xfId="67" applyNumberFormat="1" applyFont="1" applyFill="1" applyBorder="1" applyAlignment="1">
      <alignment horizontal="center" vertical="center" wrapText="1"/>
      <protection/>
    </xf>
    <xf numFmtId="49" fontId="32" fillId="7" borderId="135" xfId="67" applyNumberFormat="1" applyFont="1" applyFill="1" applyBorder="1" applyAlignment="1">
      <alignment horizontal="center" vertical="center" wrapText="1"/>
      <protection/>
    </xf>
    <xf numFmtId="1" fontId="22" fillId="0" borderId="0" xfId="67" applyNumberFormat="1" applyFont="1" applyFill="1" applyAlignment="1">
      <alignment horizontal="center" vertical="center" wrapText="1"/>
      <protection/>
    </xf>
    <xf numFmtId="0" fontId="37" fillId="0" borderId="136" xfId="67" applyNumberFormat="1" applyFont="1" applyFill="1" applyBorder="1">
      <alignment/>
      <protection/>
    </xf>
    <xf numFmtId="3" fontId="37" fillId="0" borderId="137" xfId="67" applyNumberFormat="1" applyFont="1" applyFill="1" applyBorder="1">
      <alignment/>
      <protection/>
    </xf>
    <xf numFmtId="3" fontId="37" fillId="0" borderId="138" xfId="67" applyNumberFormat="1" applyFont="1" applyFill="1" applyBorder="1">
      <alignment/>
      <protection/>
    </xf>
    <xf numFmtId="3" fontId="37" fillId="0" borderId="139" xfId="67" applyNumberFormat="1" applyFont="1" applyFill="1" applyBorder="1">
      <alignment/>
      <protection/>
    </xf>
    <xf numFmtId="10" fontId="37" fillId="0" borderId="140" xfId="67" applyNumberFormat="1" applyFont="1" applyFill="1" applyBorder="1">
      <alignment/>
      <protection/>
    </xf>
    <xf numFmtId="10" fontId="37" fillId="0" borderId="141" xfId="67" applyNumberFormat="1" applyFont="1" applyFill="1" applyBorder="1">
      <alignment/>
      <protection/>
    </xf>
    <xf numFmtId="0" fontId="45" fillId="0" borderId="0" xfId="67" applyFont="1" applyFill="1">
      <alignment/>
      <protection/>
    </xf>
    <xf numFmtId="0" fontId="22" fillId="0" borderId="108" xfId="67" applyFont="1" applyFill="1" applyBorder="1">
      <alignment/>
      <protection/>
    </xf>
    <xf numFmtId="3" fontId="22" fillId="0" borderId="78" xfId="67" applyNumberFormat="1" applyFont="1" applyFill="1" applyBorder="1">
      <alignment/>
      <protection/>
    </xf>
    <xf numFmtId="3" fontId="22" fillId="0" borderId="109" xfId="67" applyNumberFormat="1" applyFont="1" applyFill="1" applyBorder="1">
      <alignment/>
      <protection/>
    </xf>
    <xf numFmtId="10" fontId="22" fillId="0" borderId="68" xfId="67" applyNumberFormat="1" applyFont="1" applyFill="1" applyBorder="1">
      <alignment/>
      <protection/>
    </xf>
    <xf numFmtId="10" fontId="22" fillId="0" borderId="79" xfId="67" applyNumberFormat="1" applyFont="1" applyFill="1" applyBorder="1">
      <alignment/>
      <protection/>
    </xf>
    <xf numFmtId="0" fontId="35" fillId="0" borderId="0" xfId="67" applyFont="1" applyFill="1">
      <alignment/>
      <protection/>
    </xf>
    <xf numFmtId="0" fontId="22" fillId="0" borderId="110" xfId="67" applyFont="1" applyFill="1" applyBorder="1">
      <alignment/>
      <protection/>
    </xf>
    <xf numFmtId="3" fontId="22" fillId="0" borderId="80" xfId="67" applyNumberFormat="1" applyFont="1" applyFill="1" applyBorder="1">
      <alignment/>
      <protection/>
    </xf>
    <xf numFmtId="3" fontId="22" fillId="0" borderId="24" xfId="67" applyNumberFormat="1" applyFont="1" applyFill="1" applyBorder="1">
      <alignment/>
      <protection/>
    </xf>
    <xf numFmtId="10" fontId="22" fillId="0" borderId="82" xfId="67" applyNumberFormat="1" applyFont="1" applyFill="1" applyBorder="1">
      <alignment/>
      <protection/>
    </xf>
    <xf numFmtId="10" fontId="22" fillId="0" borderId="55" xfId="67" applyNumberFormat="1" applyFont="1" applyFill="1" applyBorder="1">
      <alignment/>
      <protection/>
    </xf>
    <xf numFmtId="0" fontId="36" fillId="19" borderId="0" xfId="67" applyFont="1" applyFill="1">
      <alignment/>
      <protection/>
    </xf>
    <xf numFmtId="0" fontId="22" fillId="19" borderId="0" xfId="67" applyFont="1" applyFill="1">
      <alignment/>
      <protection/>
    </xf>
    <xf numFmtId="0" fontId="22" fillId="0" borderId="0" xfId="68" applyFont="1" applyFill="1">
      <alignment/>
      <protection/>
    </xf>
    <xf numFmtId="1" fontId="22" fillId="0" borderId="0" xfId="68" applyNumberFormat="1" applyFont="1" applyFill="1" applyAlignment="1">
      <alignment horizontal="center" vertical="center" wrapText="1"/>
      <protection/>
    </xf>
    <xf numFmtId="49" fontId="29" fillId="7" borderId="70" xfId="68" applyNumberFormat="1" applyFont="1" applyFill="1" applyBorder="1" applyAlignment="1">
      <alignment horizontal="center" vertical="center" wrapText="1"/>
      <protection/>
    </xf>
    <xf numFmtId="49" fontId="29" fillId="7" borderId="84" xfId="68" applyNumberFormat="1" applyFont="1" applyFill="1" applyBorder="1" applyAlignment="1">
      <alignment horizontal="center" vertical="center" wrapText="1"/>
      <protection/>
    </xf>
    <xf numFmtId="1" fontId="30" fillId="0" borderId="0" xfId="68" applyNumberFormat="1" applyFont="1" applyFill="1" applyAlignment="1">
      <alignment horizontal="center" vertical="center" wrapText="1"/>
      <protection/>
    </xf>
    <xf numFmtId="0" fontId="45" fillId="0" borderId="87" xfId="68" applyNumberFormat="1" applyFont="1" applyFill="1" applyBorder="1" applyAlignment="1">
      <alignment vertical="center"/>
      <protection/>
    </xf>
    <xf numFmtId="3" fontId="45" fillId="0" borderId="73" xfId="68" applyNumberFormat="1" applyFont="1" applyFill="1" applyBorder="1" applyAlignment="1">
      <alignment vertical="center"/>
      <protection/>
    </xf>
    <xf numFmtId="3" fontId="45" fillId="0" borderId="88" xfId="68" applyNumberFormat="1" applyFont="1" applyFill="1" applyBorder="1" applyAlignment="1">
      <alignment vertical="center"/>
      <protection/>
    </xf>
    <xf numFmtId="3" fontId="45" fillId="0" borderId="89" xfId="68" applyNumberFormat="1" applyFont="1" applyFill="1" applyBorder="1" applyAlignment="1">
      <alignment vertical="center"/>
      <protection/>
    </xf>
    <xf numFmtId="10" fontId="45" fillId="0" borderId="75" xfId="68" applyNumberFormat="1" applyFont="1" applyFill="1" applyBorder="1" applyAlignment="1">
      <alignment vertical="center"/>
      <protection/>
    </xf>
    <xf numFmtId="0" fontId="45" fillId="0" borderId="0" xfId="68" applyFont="1" applyFill="1" applyAlignment="1">
      <alignment vertical="center"/>
      <protection/>
    </xf>
    <xf numFmtId="0" fontId="22" fillId="0" borderId="113" xfId="68" applyFont="1" applyFill="1" applyBorder="1" applyAlignment="1">
      <alignment vertical="center"/>
      <protection/>
    </xf>
    <xf numFmtId="3" fontId="22" fillId="0" borderId="78" xfId="68" applyNumberFormat="1" applyFont="1" applyFill="1" applyBorder="1" applyAlignment="1">
      <alignment vertical="center"/>
      <protection/>
    </xf>
    <xf numFmtId="3" fontId="22" fillId="0" borderId="109" xfId="68" applyNumberFormat="1" applyFont="1" applyFill="1" applyBorder="1" applyAlignment="1">
      <alignment vertical="center"/>
      <protection/>
    </xf>
    <xf numFmtId="10" fontId="22" fillId="0" borderId="68" xfId="68" applyNumberFormat="1" applyFont="1" applyFill="1" applyBorder="1" applyAlignment="1">
      <alignment vertical="center"/>
      <protection/>
    </xf>
    <xf numFmtId="0" fontId="35" fillId="0" borderId="0" xfId="68" applyFont="1" applyFill="1" applyAlignment="1">
      <alignment vertical="center"/>
      <protection/>
    </xf>
    <xf numFmtId="0" fontId="22" fillId="0" borderId="45" xfId="68" applyFont="1" applyFill="1" applyBorder="1" applyAlignment="1">
      <alignment vertical="center"/>
      <protection/>
    </xf>
    <xf numFmtId="3" fontId="22" fillId="0" borderId="142" xfId="68" applyNumberFormat="1" applyFont="1" applyFill="1" applyBorder="1" applyAlignment="1">
      <alignment vertical="center"/>
      <protection/>
    </xf>
    <xf numFmtId="3" fontId="22" fillId="0" borderId="50" xfId="68" applyNumberFormat="1" applyFont="1" applyFill="1" applyBorder="1" applyAlignment="1">
      <alignment vertical="center"/>
      <protection/>
    </xf>
    <xf numFmtId="10" fontId="22" fillId="0" borderId="36" xfId="68" applyNumberFormat="1" applyFont="1" applyFill="1" applyBorder="1" applyAlignment="1">
      <alignment vertical="center"/>
      <protection/>
    </xf>
    <xf numFmtId="0" fontId="35" fillId="19" borderId="0" xfId="64" applyNumberFormat="1" applyFont="1" applyFill="1" applyBorder="1">
      <alignment/>
      <protection/>
    </xf>
    <xf numFmtId="0" fontId="22" fillId="19" borderId="0" xfId="68" applyFont="1" applyFill="1">
      <alignment/>
      <protection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4" fillId="5" borderId="143" xfId="0" applyFont="1" applyFill="1" applyBorder="1" applyAlignment="1">
      <alignment/>
    </xf>
    <xf numFmtId="0" fontId="55" fillId="5" borderId="144" xfId="0" applyFont="1" applyFill="1" applyBorder="1" applyAlignment="1">
      <alignment/>
    </xf>
    <xf numFmtId="0" fontId="56" fillId="5" borderId="35" xfId="0" applyFont="1" applyFill="1" applyBorder="1" applyAlignment="1">
      <alignment/>
    </xf>
    <xf numFmtId="0" fontId="55" fillId="5" borderId="33" xfId="0" applyFont="1" applyFill="1" applyBorder="1" applyAlignment="1">
      <alignment/>
    </xf>
    <xf numFmtId="0" fontId="57" fillId="5" borderId="35" xfId="0" applyFont="1" applyFill="1" applyBorder="1" applyAlignment="1">
      <alignment/>
    </xf>
    <xf numFmtId="0" fontId="58" fillId="5" borderId="35" xfId="0" applyFont="1" applyFill="1" applyBorder="1" applyAlignment="1">
      <alignment/>
    </xf>
    <xf numFmtId="0" fontId="54" fillId="5" borderId="35" xfId="0" applyFont="1" applyFill="1" applyBorder="1" applyAlignment="1">
      <alignment/>
    </xf>
    <xf numFmtId="0" fontId="54" fillId="5" borderId="67" xfId="0" applyFont="1" applyFill="1" applyBorder="1" applyAlignment="1">
      <alignment/>
    </xf>
    <xf numFmtId="0" fontId="55" fillId="5" borderId="145" xfId="0" applyFont="1" applyFill="1" applyBorder="1" applyAlignment="1">
      <alignment/>
    </xf>
    <xf numFmtId="17" fontId="55" fillId="0" borderId="0" xfId="0" applyNumberFormat="1" applyFont="1" applyFill="1" applyAlignment="1">
      <alignment/>
    </xf>
    <xf numFmtId="0" fontId="55" fillId="7" borderId="67" xfId="0" applyFont="1" applyFill="1" applyBorder="1" applyAlignment="1">
      <alignment/>
    </xf>
    <xf numFmtId="0" fontId="55" fillId="7" borderId="145" xfId="0" applyFont="1" applyFill="1" applyBorder="1" applyAlignment="1">
      <alignment/>
    </xf>
    <xf numFmtId="0" fontId="61" fillId="2" borderId="98" xfId="0" applyFont="1" applyFill="1" applyBorder="1" applyAlignment="1">
      <alignment/>
    </xf>
    <xf numFmtId="0" fontId="62" fillId="2" borderId="98" xfId="45" applyFont="1" applyFill="1" applyBorder="1" applyAlignment="1">
      <alignment horizontal="left" indent="1"/>
    </xf>
    <xf numFmtId="0" fontId="61" fillId="0" borderId="98" xfId="0" applyFont="1" applyFill="1" applyBorder="1" applyAlignment="1">
      <alignment/>
    </xf>
    <xf numFmtId="0" fontId="63" fillId="0" borderId="98" xfId="45" applyFont="1" applyFill="1" applyBorder="1" applyAlignment="1">
      <alignment horizontal="left" indent="1"/>
    </xf>
    <xf numFmtId="0" fontId="63" fillId="2" borderId="98" xfId="45" applyFont="1" applyFill="1" applyBorder="1" applyAlignment="1">
      <alignment horizontal="left" indent="1"/>
    </xf>
    <xf numFmtId="0" fontId="61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45" applyFont="1" applyFill="1" applyAlignment="1">
      <alignment/>
    </xf>
    <xf numFmtId="37" fontId="22" fillId="20" borderId="0" xfId="63" applyFont="1" applyFill="1">
      <alignment/>
      <protection/>
    </xf>
    <xf numFmtId="37" fontId="67" fillId="20" borderId="0" xfId="63" applyFont="1" applyFill="1">
      <alignment/>
      <protection/>
    </xf>
    <xf numFmtId="2" fontId="67" fillId="20" borderId="0" xfId="63" applyNumberFormat="1" applyFont="1" applyFill="1">
      <alignment/>
      <protection/>
    </xf>
    <xf numFmtId="37" fontId="68" fillId="20" borderId="0" xfId="63" applyFont="1" applyFill="1">
      <alignment/>
      <protection/>
    </xf>
    <xf numFmtId="37" fontId="69" fillId="20" borderId="0" xfId="63" applyFont="1" applyFill="1">
      <alignment/>
      <protection/>
    </xf>
    <xf numFmtId="0" fontId="0" fillId="20" borderId="0" xfId="0" applyFill="1" applyAlignment="1">
      <alignment/>
    </xf>
    <xf numFmtId="0" fontId="59" fillId="20" borderId="144" xfId="0" applyFont="1" applyFill="1" applyBorder="1" applyAlignment="1">
      <alignment/>
    </xf>
    <xf numFmtId="0" fontId="60" fillId="20" borderId="33" xfId="0" applyFont="1" applyFill="1" applyBorder="1" applyAlignment="1">
      <alignment/>
    </xf>
    <xf numFmtId="37" fontId="69" fillId="20" borderId="0" xfId="63" applyFont="1" applyFill="1" applyAlignment="1">
      <alignment horizontal="left" indent="1"/>
      <protection/>
    </xf>
    <xf numFmtId="37" fontId="76" fillId="20" borderId="0" xfId="63" applyFont="1" applyFill="1">
      <alignment/>
      <protection/>
    </xf>
    <xf numFmtId="37" fontId="77" fillId="20" borderId="0" xfId="63" applyFont="1" applyFill="1">
      <alignment/>
      <protection/>
    </xf>
    <xf numFmtId="0" fontId="78" fillId="20" borderId="143" xfId="0" applyFont="1" applyFill="1" applyBorder="1" applyAlignment="1">
      <alignment/>
    </xf>
    <xf numFmtId="0" fontId="71" fillId="20" borderId="35" xfId="0" applyFont="1" applyFill="1" applyBorder="1" applyAlignment="1">
      <alignment/>
    </xf>
    <xf numFmtId="0" fontId="55" fillId="21" borderId="0" xfId="0" applyFont="1" applyFill="1" applyAlignment="1">
      <alignment/>
    </xf>
    <xf numFmtId="0" fontId="72" fillId="21" borderId="98" xfId="0" applyFont="1" applyFill="1" applyBorder="1" applyAlignment="1">
      <alignment/>
    </xf>
    <xf numFmtId="0" fontId="74" fillId="21" borderId="98" xfId="45" applyFont="1" applyFill="1" applyBorder="1" applyAlignment="1">
      <alignment horizontal="left" indent="1"/>
    </xf>
    <xf numFmtId="0" fontId="59" fillId="7" borderId="143" xfId="0" applyFont="1" applyFill="1" applyBorder="1" applyAlignment="1">
      <alignment horizontal="center"/>
    </xf>
    <xf numFmtId="0" fontId="59" fillId="7" borderId="144" xfId="0" applyFont="1" applyFill="1" applyBorder="1" applyAlignment="1">
      <alignment horizontal="center"/>
    </xf>
    <xf numFmtId="0" fontId="75" fillId="7" borderId="35" xfId="0" applyFont="1" applyFill="1" applyBorder="1" applyAlignment="1">
      <alignment horizontal="center"/>
    </xf>
    <xf numFmtId="0" fontId="75" fillId="7" borderId="33" xfId="0" applyFont="1" applyFill="1" applyBorder="1" applyAlignment="1">
      <alignment horizontal="center"/>
    </xf>
    <xf numFmtId="0" fontId="60" fillId="7" borderId="35" xfId="0" applyFont="1" applyFill="1" applyBorder="1" applyAlignment="1">
      <alignment horizontal="center"/>
    </xf>
    <xf numFmtId="0" fontId="60" fillId="7" borderId="33" xfId="0" applyFont="1" applyFill="1" applyBorder="1" applyAlignment="1">
      <alignment horizontal="center"/>
    </xf>
    <xf numFmtId="37" fontId="73" fillId="20" borderId="146" xfId="45" applyFont="1" applyFill="1" applyBorder="1" applyAlignment="1">
      <alignment horizontal="center"/>
    </xf>
    <xf numFmtId="37" fontId="73" fillId="20" borderId="147" xfId="45" applyFont="1" applyFill="1" applyBorder="1" applyAlignment="1">
      <alignment horizontal="center"/>
    </xf>
    <xf numFmtId="37" fontId="23" fillId="2" borderId="129" xfId="45" applyFont="1" applyFill="1" applyBorder="1" applyAlignment="1">
      <alignment horizontal="center"/>
    </xf>
    <xf numFmtId="37" fontId="23" fillId="2" borderId="112" xfId="45" applyFont="1" applyFill="1" applyBorder="1" applyAlignment="1">
      <alignment horizontal="center"/>
    </xf>
    <xf numFmtId="37" fontId="24" fillId="7" borderId="13" xfId="63" applyFont="1" applyFill="1" applyBorder="1" applyAlignment="1">
      <alignment horizontal="center" vertical="center"/>
      <protection/>
    </xf>
    <xf numFmtId="37" fontId="24" fillId="7" borderId="18" xfId="63" applyFont="1" applyFill="1" applyBorder="1" applyAlignment="1">
      <alignment horizontal="center" vertical="center"/>
      <protection/>
    </xf>
    <xf numFmtId="37" fontId="24" fillId="7" borderId="14" xfId="63" applyFont="1" applyFill="1" applyBorder="1" applyAlignment="1">
      <alignment horizontal="center" vertical="center"/>
      <protection/>
    </xf>
    <xf numFmtId="37" fontId="24" fillId="7" borderId="15" xfId="63" applyFont="1" applyFill="1" applyBorder="1" applyAlignment="1">
      <alignment horizontal="center" vertical="center"/>
      <protection/>
    </xf>
    <xf numFmtId="37" fontId="24" fillId="7" borderId="0" xfId="63" applyFont="1" applyFill="1" applyBorder="1" applyAlignment="1">
      <alignment horizontal="center" vertical="center"/>
      <protection/>
    </xf>
    <xf numFmtId="37" fontId="24" fillId="7" borderId="16" xfId="63" applyFont="1" applyFill="1" applyBorder="1" applyAlignment="1">
      <alignment horizontal="center" vertical="center"/>
      <protection/>
    </xf>
    <xf numFmtId="37" fontId="25" fillId="7" borderId="25" xfId="63" applyFont="1" applyFill="1" applyBorder="1" applyAlignment="1">
      <alignment horizontal="center" vertical="center"/>
      <protection/>
    </xf>
    <xf numFmtId="37" fontId="25" fillId="7" borderId="14" xfId="63" applyFont="1" applyFill="1" applyBorder="1" applyAlignment="1">
      <alignment horizontal="center" vertical="center"/>
      <protection/>
    </xf>
    <xf numFmtId="37" fontId="28" fillId="0" borderId="15" xfId="63" applyFont="1" applyFill="1" applyBorder="1" applyAlignment="1" applyProtection="1">
      <alignment horizontal="center" vertical="center"/>
      <protection/>
    </xf>
    <xf numFmtId="37" fontId="33" fillId="0" borderId="15" xfId="63" applyFont="1" applyBorder="1">
      <alignment/>
      <protection/>
    </xf>
    <xf numFmtId="37" fontId="33" fillId="0" borderId="44" xfId="63" applyFont="1" applyBorder="1">
      <alignment/>
      <protection/>
    </xf>
    <xf numFmtId="37" fontId="28" fillId="7" borderId="15" xfId="63" applyFont="1" applyFill="1" applyBorder="1" applyAlignment="1">
      <alignment horizontal="center"/>
      <protection/>
    </xf>
    <xf numFmtId="37" fontId="28" fillId="7" borderId="16" xfId="63" applyFont="1" applyFill="1" applyBorder="1" applyAlignment="1">
      <alignment horizontal="center"/>
      <protection/>
    </xf>
    <xf numFmtId="37" fontId="25" fillId="7" borderId="13" xfId="63" applyFont="1" applyFill="1" applyBorder="1" applyAlignment="1" applyProtection="1">
      <alignment horizontal="center" vertical="center"/>
      <protection/>
    </xf>
    <xf numFmtId="37" fontId="25" fillId="7" borderId="18" xfId="63" applyFont="1" applyFill="1" applyBorder="1" applyAlignment="1" applyProtection="1">
      <alignment horizontal="center" vertical="center"/>
      <protection/>
    </xf>
    <xf numFmtId="37" fontId="29" fillId="7" borderId="13" xfId="63" applyFont="1" applyFill="1" applyBorder="1" applyAlignment="1">
      <alignment horizontal="center" vertical="center"/>
      <protection/>
    </xf>
    <xf numFmtId="37" fontId="30" fillId="7" borderId="15" xfId="63" applyFont="1" applyFill="1" applyBorder="1" applyAlignment="1">
      <alignment horizontal="center" vertical="center"/>
      <protection/>
    </xf>
    <xf numFmtId="37" fontId="30" fillId="7" borderId="10" xfId="63" applyFont="1" applyFill="1" applyBorder="1" applyAlignment="1">
      <alignment horizontal="center" vertical="center"/>
      <protection/>
    </xf>
    <xf numFmtId="37" fontId="29" fillId="7" borderId="26" xfId="63" applyFont="1" applyFill="1" applyBorder="1" applyAlignment="1">
      <alignment horizontal="center" vertical="center"/>
      <protection/>
    </xf>
    <xf numFmtId="37" fontId="30" fillId="7" borderId="31" xfId="63" applyFont="1" applyFill="1" applyBorder="1" applyAlignment="1">
      <alignment horizontal="center" vertical="center"/>
      <protection/>
    </xf>
    <xf numFmtId="37" fontId="30" fillId="7" borderId="24" xfId="63" applyFont="1" applyFill="1" applyBorder="1" applyAlignment="1">
      <alignment horizontal="center" vertical="center"/>
      <protection/>
    </xf>
    <xf numFmtId="37" fontId="29" fillId="7" borderId="18" xfId="63" applyFont="1" applyFill="1" applyBorder="1" applyAlignment="1">
      <alignment horizontal="center" vertical="center"/>
      <protection/>
    </xf>
    <xf numFmtId="37" fontId="30" fillId="7" borderId="0" xfId="63" applyFont="1" applyFill="1" applyBorder="1" applyAlignment="1">
      <alignment horizontal="center" vertical="center"/>
      <protection/>
    </xf>
    <xf numFmtId="37" fontId="30" fillId="7" borderId="11" xfId="63" applyFont="1" applyFill="1" applyBorder="1" applyAlignment="1">
      <alignment horizontal="center" vertical="center"/>
      <protection/>
    </xf>
    <xf numFmtId="37" fontId="28" fillId="7" borderId="25" xfId="63" applyFont="1" applyFill="1" applyBorder="1" applyAlignment="1">
      <alignment horizontal="center" vertical="center"/>
      <protection/>
    </xf>
    <xf numFmtId="37" fontId="31" fillId="7" borderId="17" xfId="63" applyFont="1" applyFill="1" applyBorder="1" applyAlignment="1">
      <alignment horizontal="center" vertical="center"/>
      <protection/>
    </xf>
    <xf numFmtId="37" fontId="28" fillId="0" borderId="15" xfId="63" applyFont="1" applyFill="1" applyBorder="1" applyAlignment="1" applyProtection="1">
      <alignment vertical="center"/>
      <protection/>
    </xf>
    <xf numFmtId="37" fontId="28" fillId="7" borderId="30" xfId="63" applyFont="1" applyFill="1" applyBorder="1" applyAlignment="1">
      <alignment horizontal="center" vertical="center" wrapText="1"/>
      <protection/>
    </xf>
    <xf numFmtId="37" fontId="31" fillId="7" borderId="34" xfId="63" applyFont="1" applyFill="1" applyBorder="1" applyAlignment="1">
      <alignment horizontal="center" vertical="center" wrapText="1"/>
      <protection/>
    </xf>
    <xf numFmtId="37" fontId="29" fillId="7" borderId="27" xfId="63" applyFont="1" applyFill="1" applyBorder="1" applyAlignment="1">
      <alignment horizontal="center" vertical="center" wrapText="1"/>
      <protection/>
    </xf>
    <xf numFmtId="37" fontId="30" fillId="7" borderId="32" xfId="63" applyFont="1" applyFill="1" applyBorder="1" applyAlignment="1">
      <alignment horizontal="center" vertical="center" wrapText="1"/>
      <protection/>
    </xf>
    <xf numFmtId="37" fontId="30" fillId="7" borderId="55" xfId="63" applyFont="1" applyFill="1" applyBorder="1" applyAlignment="1">
      <alignment horizontal="center" vertical="center" wrapText="1"/>
      <protection/>
    </xf>
    <xf numFmtId="37" fontId="25" fillId="7" borderId="14" xfId="63" applyFont="1" applyFill="1" applyBorder="1" applyAlignment="1" applyProtection="1">
      <alignment horizontal="center" vertical="center"/>
      <protection/>
    </xf>
    <xf numFmtId="37" fontId="25" fillId="7" borderId="15" xfId="63" applyFont="1" applyFill="1" applyBorder="1" applyAlignment="1" applyProtection="1">
      <alignment horizontal="center" vertical="center"/>
      <protection/>
    </xf>
    <xf numFmtId="37" fontId="25" fillId="7" borderId="0" xfId="63" applyFont="1" applyFill="1" applyBorder="1" applyAlignment="1" applyProtection="1">
      <alignment horizontal="center" vertical="center"/>
      <protection/>
    </xf>
    <xf numFmtId="37" fontId="25" fillId="7" borderId="16" xfId="63" applyFont="1" applyFill="1" applyBorder="1" applyAlignment="1" applyProtection="1">
      <alignment horizontal="center" vertical="center"/>
      <protection/>
    </xf>
    <xf numFmtId="37" fontId="28" fillId="7" borderId="148" xfId="63" applyFont="1" applyFill="1" applyBorder="1" applyAlignment="1">
      <alignment horizontal="center" vertical="center" wrapText="1"/>
      <protection/>
    </xf>
    <xf numFmtId="37" fontId="31" fillId="7" borderId="35" xfId="63" applyFont="1" applyFill="1" applyBorder="1" applyAlignment="1">
      <alignment horizontal="center" vertical="center" wrapText="1"/>
      <protection/>
    </xf>
    <xf numFmtId="37" fontId="31" fillId="7" borderId="81" xfId="63" applyFont="1" applyFill="1" applyBorder="1" applyAlignment="1">
      <alignment horizontal="center" vertical="center" wrapText="1"/>
      <protection/>
    </xf>
    <xf numFmtId="37" fontId="25" fillId="7" borderId="13" xfId="63" applyFont="1" applyFill="1" applyBorder="1" applyAlignment="1">
      <alignment horizontal="center" vertical="center"/>
      <protection/>
    </xf>
    <xf numFmtId="37" fontId="25" fillId="7" borderId="18" xfId="63" applyFont="1" applyFill="1" applyBorder="1" applyAlignment="1">
      <alignment horizontal="center" vertical="center"/>
      <protection/>
    </xf>
    <xf numFmtId="37" fontId="25" fillId="7" borderId="15" xfId="63" applyFont="1" applyFill="1" applyBorder="1" applyAlignment="1">
      <alignment horizontal="center" vertical="center"/>
      <protection/>
    </xf>
    <xf numFmtId="37" fontId="25" fillId="7" borderId="0" xfId="63" applyFont="1" applyFill="1" applyBorder="1" applyAlignment="1">
      <alignment horizontal="center" vertical="center"/>
      <protection/>
    </xf>
    <xf numFmtId="37" fontId="28" fillId="7" borderId="18" xfId="63" applyFont="1" applyFill="1" applyBorder="1" applyAlignment="1" applyProtection="1">
      <alignment horizontal="center" vertical="center"/>
      <protection/>
    </xf>
    <xf numFmtId="37" fontId="31" fillId="7" borderId="0" xfId="63" applyFont="1" applyFill="1" applyBorder="1" applyAlignment="1">
      <alignment vertical="center"/>
      <protection/>
    </xf>
    <xf numFmtId="37" fontId="31" fillId="7" borderId="11" xfId="63" applyFont="1" applyFill="1" applyBorder="1" applyAlignment="1">
      <alignment vertical="center"/>
      <protection/>
    </xf>
    <xf numFmtId="37" fontId="43" fillId="2" borderId="129" xfId="45" applyFont="1" applyFill="1" applyBorder="1" applyAlignment="1">
      <alignment horizontal="center"/>
    </xf>
    <xf numFmtId="37" fontId="43" fillId="2" borderId="112" xfId="45" applyFont="1" applyFill="1" applyBorder="1" applyAlignment="1">
      <alignment horizontal="center"/>
    </xf>
    <xf numFmtId="0" fontId="32" fillId="7" borderId="129" xfId="69" applyFont="1" applyFill="1" applyBorder="1" applyAlignment="1">
      <alignment horizontal="center"/>
      <protection/>
    </xf>
    <xf numFmtId="0" fontId="32" fillId="7" borderId="149" xfId="69" applyFont="1" applyFill="1" applyBorder="1" applyAlignment="1">
      <alignment horizontal="center"/>
      <protection/>
    </xf>
    <xf numFmtId="0" fontId="32" fillId="7" borderId="21" xfId="69" applyFont="1" applyFill="1" applyBorder="1" applyAlignment="1">
      <alignment horizontal="center"/>
      <protection/>
    </xf>
    <xf numFmtId="0" fontId="32" fillId="7" borderId="150" xfId="69" applyFont="1" applyFill="1" applyBorder="1" applyAlignment="1">
      <alignment horizontal="center"/>
      <protection/>
    </xf>
    <xf numFmtId="0" fontId="32" fillId="7" borderId="112" xfId="69" applyFont="1" applyFill="1" applyBorder="1" applyAlignment="1">
      <alignment horizontal="center"/>
      <protection/>
    </xf>
    <xf numFmtId="1" fontId="32" fillId="7" borderId="41" xfId="69" applyNumberFormat="1" applyFont="1" applyFill="1" applyBorder="1" applyAlignment="1">
      <alignment horizontal="center" vertical="center" wrapText="1"/>
      <protection/>
    </xf>
    <xf numFmtId="0" fontId="22" fillId="7" borderId="45" xfId="69" applyFont="1" applyFill="1" applyBorder="1" applyAlignment="1">
      <alignment vertical="center"/>
      <protection/>
    </xf>
    <xf numFmtId="0" fontId="25" fillId="7" borderId="129" xfId="69" applyFont="1" applyFill="1" applyBorder="1" applyAlignment="1">
      <alignment horizontal="center" vertical="center"/>
      <protection/>
    </xf>
    <xf numFmtId="0" fontId="25" fillId="7" borderId="149" xfId="69" applyFont="1" applyFill="1" applyBorder="1" applyAlignment="1">
      <alignment horizontal="center" vertical="center"/>
      <protection/>
    </xf>
    <xf numFmtId="0" fontId="25" fillId="7" borderId="112" xfId="69" applyFont="1" applyFill="1" applyBorder="1" applyAlignment="1">
      <alignment horizontal="center" vertical="center"/>
      <protection/>
    </xf>
    <xf numFmtId="0" fontId="32" fillId="7" borderId="151" xfId="69" applyFont="1" applyFill="1" applyBorder="1" applyAlignment="1">
      <alignment horizontal="center"/>
      <protection/>
    </xf>
    <xf numFmtId="1" fontId="32" fillId="7" borderId="152" xfId="69" applyNumberFormat="1" applyFont="1" applyFill="1" applyBorder="1" applyAlignment="1">
      <alignment horizontal="center" vertical="center" wrapText="1"/>
      <protection/>
    </xf>
    <xf numFmtId="0" fontId="22" fillId="7" borderId="153" xfId="69" applyFont="1" applyFill="1" applyBorder="1" applyAlignment="1">
      <alignment vertical="center"/>
      <protection/>
    </xf>
    <xf numFmtId="0" fontId="25" fillId="7" borderId="154" xfId="70" applyFont="1" applyFill="1" applyBorder="1" applyAlignment="1">
      <alignment horizontal="center" vertical="center"/>
      <protection/>
    </xf>
    <xf numFmtId="0" fontId="25" fillId="7" borderId="155" xfId="70" applyFont="1" applyFill="1" applyBorder="1" applyAlignment="1">
      <alignment horizontal="center" vertical="center"/>
      <protection/>
    </xf>
    <xf numFmtId="0" fontId="25" fillId="7" borderId="156" xfId="70" applyFont="1" applyFill="1" applyBorder="1" applyAlignment="1">
      <alignment horizontal="center" vertical="center"/>
      <protection/>
    </xf>
    <xf numFmtId="0" fontId="46" fillId="7" borderId="38" xfId="71" applyFont="1" applyFill="1" applyBorder="1" applyAlignment="1">
      <alignment horizontal="center" vertical="center"/>
      <protection/>
    </xf>
    <xf numFmtId="0" fontId="46" fillId="7" borderId="21" xfId="71" applyFont="1" applyFill="1" applyBorder="1" applyAlignment="1">
      <alignment horizontal="center" vertical="center"/>
      <protection/>
    </xf>
    <xf numFmtId="0" fontId="46" fillId="7" borderId="150" xfId="71" applyFont="1" applyFill="1" applyBorder="1" applyAlignment="1">
      <alignment horizontal="center" vertical="center"/>
      <protection/>
    </xf>
    <xf numFmtId="1" fontId="28" fillId="7" borderId="118" xfId="71" applyNumberFormat="1" applyFont="1" applyFill="1" applyBorder="1" applyAlignment="1">
      <alignment horizontal="center" vertical="center" wrapText="1"/>
      <protection/>
    </xf>
    <xf numFmtId="0" fontId="31" fillId="7" borderId="96" xfId="71" applyFont="1" applyFill="1" applyBorder="1" applyAlignment="1">
      <alignment vertical="center"/>
      <protection/>
    </xf>
    <xf numFmtId="0" fontId="31" fillId="7" borderId="157" xfId="71" applyFont="1" applyFill="1" applyBorder="1" applyAlignment="1">
      <alignment vertical="center"/>
      <protection/>
    </xf>
    <xf numFmtId="1" fontId="32" fillId="7" borderId="60" xfId="71" applyNumberFormat="1" applyFont="1" applyFill="1" applyBorder="1" applyAlignment="1">
      <alignment horizontal="center" vertical="center" wrapText="1"/>
      <protection/>
    </xf>
    <xf numFmtId="0" fontId="22" fillId="7" borderId="36" xfId="71" applyFont="1" applyFill="1" applyBorder="1">
      <alignment/>
      <protection/>
    </xf>
    <xf numFmtId="49" fontId="29" fillId="7" borderId="128" xfId="71" applyNumberFormat="1" applyFont="1" applyFill="1" applyBorder="1" applyAlignment="1">
      <alignment horizontal="center" vertical="center" wrapText="1"/>
      <protection/>
    </xf>
    <xf numFmtId="49" fontId="30" fillId="7" borderId="128" xfId="71" applyNumberFormat="1" applyFont="1" applyFill="1" applyBorder="1">
      <alignment/>
      <protection/>
    </xf>
    <xf numFmtId="49" fontId="30" fillId="7" borderId="119" xfId="71" applyNumberFormat="1" applyFont="1" applyFill="1" applyBorder="1">
      <alignment/>
      <protection/>
    </xf>
    <xf numFmtId="49" fontId="29" fillId="7" borderId="61" xfId="71" applyNumberFormat="1" applyFont="1" applyFill="1" applyBorder="1" applyAlignment="1">
      <alignment horizontal="center" vertical="center" wrapText="1"/>
      <protection/>
    </xf>
    <xf numFmtId="1" fontId="32" fillId="7" borderId="64" xfId="71" applyNumberFormat="1" applyFont="1" applyFill="1" applyBorder="1" applyAlignment="1">
      <alignment horizontal="center" vertical="center" wrapText="1"/>
      <protection/>
    </xf>
    <xf numFmtId="0" fontId="22" fillId="7" borderId="101" xfId="71" applyFont="1" applyFill="1" applyBorder="1" applyAlignment="1">
      <alignment horizontal="center" vertical="center" wrapText="1"/>
      <protection/>
    </xf>
    <xf numFmtId="1" fontId="32" fillId="7" borderId="67" xfId="71" applyNumberFormat="1" applyFont="1" applyFill="1" applyBorder="1" applyAlignment="1">
      <alignment horizontal="center" vertical="center" wrapText="1"/>
      <protection/>
    </xf>
    <xf numFmtId="0" fontId="22" fillId="7" borderId="143" xfId="71" applyFont="1" applyFill="1" applyBorder="1" applyAlignment="1">
      <alignment horizontal="center" vertical="center" wrapText="1"/>
      <protection/>
    </xf>
    <xf numFmtId="0" fontId="32" fillId="7" borderId="58" xfId="71" applyFont="1" applyFill="1" applyBorder="1" applyAlignment="1">
      <alignment horizontal="center"/>
      <protection/>
    </xf>
    <xf numFmtId="0" fontId="32" fillId="7" borderId="116" xfId="71" applyFont="1" applyFill="1" applyBorder="1" applyAlignment="1">
      <alignment horizontal="center"/>
      <protection/>
    </xf>
    <xf numFmtId="0" fontId="32" fillId="7" borderId="59" xfId="71" applyFont="1" applyFill="1" applyBorder="1" applyAlignment="1">
      <alignment horizontal="center"/>
      <protection/>
    </xf>
    <xf numFmtId="0" fontId="32" fillId="7" borderId="111" xfId="71" applyFont="1" applyFill="1" applyBorder="1" applyAlignment="1">
      <alignment horizontal="center"/>
      <protection/>
    </xf>
    <xf numFmtId="0" fontId="22" fillId="7" borderId="131" xfId="71" applyFont="1" applyFill="1" applyBorder="1">
      <alignment/>
      <protection/>
    </xf>
    <xf numFmtId="0" fontId="28" fillId="7" borderId="111" xfId="71" applyFont="1" applyFill="1" applyBorder="1" applyAlignment="1">
      <alignment horizontal="center"/>
      <protection/>
    </xf>
    <xf numFmtId="0" fontId="28" fillId="7" borderId="116" xfId="71" applyFont="1" applyFill="1" applyBorder="1" applyAlignment="1">
      <alignment horizontal="center"/>
      <protection/>
    </xf>
    <xf numFmtId="0" fontId="28" fillId="7" borderId="59" xfId="71" applyFont="1" applyFill="1" applyBorder="1" applyAlignment="1">
      <alignment horizontal="center"/>
      <protection/>
    </xf>
    <xf numFmtId="0" fontId="28" fillId="7" borderId="158" xfId="71" applyFont="1" applyFill="1" applyBorder="1" applyAlignment="1">
      <alignment horizontal="center"/>
      <protection/>
    </xf>
    <xf numFmtId="0" fontId="24" fillId="7" borderId="13" xfId="71" applyFont="1" applyFill="1" applyBorder="1" applyAlignment="1">
      <alignment horizontal="center" vertical="center"/>
      <protection/>
    </xf>
    <xf numFmtId="0" fontId="24" fillId="7" borderId="18" xfId="71" applyFont="1" applyFill="1" applyBorder="1" applyAlignment="1">
      <alignment horizontal="center" vertical="center"/>
      <protection/>
    </xf>
    <xf numFmtId="0" fontId="24" fillId="7" borderId="14" xfId="71" applyFont="1" applyFill="1" applyBorder="1" applyAlignment="1">
      <alignment horizontal="center" vertical="center"/>
      <protection/>
    </xf>
    <xf numFmtId="1" fontId="28" fillId="7" borderId="159" xfId="71" applyNumberFormat="1" applyFont="1" applyFill="1" applyBorder="1" applyAlignment="1">
      <alignment horizontal="center" vertical="center" wrapText="1"/>
      <protection/>
    </xf>
    <xf numFmtId="0" fontId="31" fillId="7" borderId="160" xfId="71" applyFont="1" applyFill="1" applyBorder="1" applyAlignment="1">
      <alignment vertical="center"/>
      <protection/>
    </xf>
    <xf numFmtId="0" fontId="31" fillId="7" borderId="161" xfId="71" applyFont="1" applyFill="1" applyBorder="1" applyAlignment="1">
      <alignment vertical="center"/>
      <protection/>
    </xf>
    <xf numFmtId="1" fontId="32" fillId="7" borderId="162" xfId="71" applyNumberFormat="1" applyFont="1" applyFill="1" applyBorder="1" applyAlignment="1">
      <alignment horizontal="center" vertical="center" wrapText="1"/>
      <protection/>
    </xf>
    <xf numFmtId="0" fontId="22" fillId="7" borderId="163" xfId="71" applyFont="1" applyFill="1" applyBorder="1" applyAlignment="1">
      <alignment horizontal="center" vertical="center" wrapText="1"/>
      <protection/>
    </xf>
    <xf numFmtId="0" fontId="32" fillId="7" borderId="129" xfId="72" applyFont="1" applyFill="1" applyBorder="1" applyAlignment="1">
      <alignment horizontal="center" vertical="center"/>
      <protection/>
    </xf>
    <xf numFmtId="0" fontId="32" fillId="7" borderId="149" xfId="72" applyFont="1" applyFill="1" applyBorder="1" applyAlignment="1">
      <alignment horizontal="center" vertical="center"/>
      <protection/>
    </xf>
    <xf numFmtId="0" fontId="32" fillId="7" borderId="112" xfId="72" applyFont="1" applyFill="1" applyBorder="1" applyAlignment="1">
      <alignment horizontal="center" vertical="center"/>
      <protection/>
    </xf>
    <xf numFmtId="1" fontId="32" fillId="7" borderId="41" xfId="72" applyNumberFormat="1" applyFont="1" applyFill="1" applyBorder="1" applyAlignment="1">
      <alignment horizontal="center" vertical="center" wrapText="1"/>
      <protection/>
    </xf>
    <xf numFmtId="0" fontId="22" fillId="7" borderId="45" xfId="72" applyFont="1" applyFill="1" applyBorder="1" applyAlignment="1">
      <alignment vertical="center"/>
      <protection/>
    </xf>
    <xf numFmtId="0" fontId="25" fillId="7" borderId="129" xfId="72" applyFont="1" applyFill="1" applyBorder="1" applyAlignment="1">
      <alignment horizontal="center" vertical="center"/>
      <protection/>
    </xf>
    <xf numFmtId="0" fontId="25" fillId="7" borderId="149" xfId="72" applyFont="1" applyFill="1" applyBorder="1" applyAlignment="1">
      <alignment horizontal="center" vertical="center"/>
      <protection/>
    </xf>
    <xf numFmtId="0" fontId="25" fillId="7" borderId="112" xfId="72" applyFont="1" applyFill="1" applyBorder="1" applyAlignment="1">
      <alignment horizontal="center" vertical="center"/>
      <protection/>
    </xf>
    <xf numFmtId="0" fontId="32" fillId="7" borderId="129" xfId="73" applyFont="1" applyFill="1" applyBorder="1" applyAlignment="1">
      <alignment horizontal="center"/>
      <protection/>
    </xf>
    <xf numFmtId="0" fontId="32" fillId="7" borderId="149" xfId="73" applyFont="1" applyFill="1" applyBorder="1" applyAlignment="1">
      <alignment horizontal="center"/>
      <protection/>
    </xf>
    <xf numFmtId="0" fontId="32" fillId="7" borderId="112" xfId="73" applyFont="1" applyFill="1" applyBorder="1" applyAlignment="1">
      <alignment horizontal="center"/>
      <protection/>
    </xf>
    <xf numFmtId="1" fontId="32" fillId="7" borderId="41" xfId="73" applyNumberFormat="1" applyFont="1" applyFill="1" applyBorder="1" applyAlignment="1">
      <alignment horizontal="center" vertical="center" wrapText="1"/>
      <protection/>
    </xf>
    <xf numFmtId="0" fontId="22" fillId="7" borderId="45" xfId="73" applyFont="1" applyFill="1" applyBorder="1" applyAlignment="1">
      <alignment vertical="center"/>
      <protection/>
    </xf>
    <xf numFmtId="0" fontId="25" fillId="7" borderId="129" xfId="73" applyFont="1" applyFill="1" applyBorder="1" applyAlignment="1">
      <alignment horizontal="center" vertical="center"/>
      <protection/>
    </xf>
    <xf numFmtId="0" fontId="25" fillId="7" borderId="149" xfId="73" applyFont="1" applyFill="1" applyBorder="1" applyAlignment="1">
      <alignment horizontal="center" vertical="center"/>
      <protection/>
    </xf>
    <xf numFmtId="0" fontId="25" fillId="7" borderId="112" xfId="73" applyFont="1" applyFill="1" applyBorder="1" applyAlignment="1">
      <alignment horizontal="center" vertical="center"/>
      <protection/>
    </xf>
    <xf numFmtId="0" fontId="28" fillId="7" borderId="164" xfId="74" applyFont="1" applyFill="1" applyBorder="1" applyAlignment="1">
      <alignment horizontal="center" vertical="center"/>
      <protection/>
    </xf>
    <xf numFmtId="0" fontId="28" fillId="7" borderId="155" xfId="74" applyFont="1" applyFill="1" applyBorder="1" applyAlignment="1">
      <alignment horizontal="center" vertical="center"/>
      <protection/>
    </xf>
    <xf numFmtId="0" fontId="28" fillId="7" borderId="156" xfId="74" applyFont="1" applyFill="1" applyBorder="1" applyAlignment="1">
      <alignment horizontal="center" vertical="center"/>
      <protection/>
    </xf>
    <xf numFmtId="0" fontId="28" fillId="7" borderId="48" xfId="74" applyFont="1" applyFill="1" applyBorder="1" applyAlignment="1">
      <alignment horizontal="center" vertical="center"/>
      <protection/>
    </xf>
    <xf numFmtId="0" fontId="28" fillId="7" borderId="51" xfId="74" applyFont="1" applyFill="1" applyBorder="1" applyAlignment="1">
      <alignment horizontal="center" vertical="center"/>
      <protection/>
    </xf>
    <xf numFmtId="1" fontId="32" fillId="7" borderId="165" xfId="74" applyNumberFormat="1" applyFont="1" applyFill="1" applyBorder="1" applyAlignment="1">
      <alignment horizontal="center" vertical="center" wrapText="1"/>
      <protection/>
    </xf>
    <xf numFmtId="0" fontId="22" fillId="7" borderId="110" xfId="74" applyFont="1" applyFill="1" applyBorder="1" applyAlignment="1">
      <alignment vertical="center"/>
      <protection/>
    </xf>
    <xf numFmtId="0" fontId="25" fillId="7" borderId="166" xfId="74" applyFont="1" applyFill="1" applyBorder="1" applyAlignment="1">
      <alignment horizontal="center" vertical="center"/>
      <protection/>
    </xf>
    <xf numFmtId="0" fontId="25" fillId="7" borderId="167" xfId="74" applyFont="1" applyFill="1" applyBorder="1" applyAlignment="1">
      <alignment horizontal="center" vertical="center"/>
      <protection/>
    </xf>
    <xf numFmtId="0" fontId="25" fillId="7" borderId="168" xfId="74" applyFont="1" applyFill="1" applyBorder="1" applyAlignment="1">
      <alignment horizontal="center" vertical="center"/>
      <protection/>
    </xf>
    <xf numFmtId="37" fontId="49" fillId="2" borderId="129" xfId="51" applyFont="1" applyFill="1" applyBorder="1" applyAlignment="1">
      <alignment horizontal="center"/>
    </xf>
    <xf numFmtId="37" fontId="49" fillId="2" borderId="112" xfId="51" applyFont="1" applyFill="1" applyBorder="1" applyAlignment="1">
      <alignment horizontal="center"/>
    </xf>
    <xf numFmtId="0" fontId="29" fillId="7" borderId="129" xfId="75" applyFont="1" applyFill="1" applyBorder="1" applyAlignment="1">
      <alignment horizontal="center"/>
      <protection/>
    </xf>
    <xf numFmtId="0" fontId="29" fillId="7" borderId="149" xfId="75" applyFont="1" applyFill="1" applyBorder="1" applyAlignment="1">
      <alignment horizontal="center"/>
      <protection/>
    </xf>
    <xf numFmtId="0" fontId="29" fillId="7" borderId="112" xfId="75" applyFont="1" applyFill="1" applyBorder="1" applyAlignment="1">
      <alignment horizontal="center"/>
      <protection/>
    </xf>
    <xf numFmtId="1" fontId="32" fillId="7" borderId="41" xfId="75" applyNumberFormat="1" applyFont="1" applyFill="1" applyBorder="1" applyAlignment="1">
      <alignment horizontal="center" vertical="center" wrapText="1"/>
      <protection/>
    </xf>
    <xf numFmtId="0" fontId="22" fillId="7" borderId="45" xfId="75" applyFont="1" applyFill="1" applyBorder="1" applyAlignment="1">
      <alignment vertical="center"/>
      <protection/>
    </xf>
    <xf numFmtId="0" fontId="46" fillId="7" borderId="129" xfId="75" applyFont="1" applyFill="1" applyBorder="1" applyAlignment="1">
      <alignment horizontal="center" vertical="center"/>
      <protection/>
    </xf>
    <xf numFmtId="0" fontId="46" fillId="7" borderId="149" xfId="75" applyFont="1" applyFill="1" applyBorder="1" applyAlignment="1">
      <alignment horizontal="center" vertical="center"/>
      <protection/>
    </xf>
    <xf numFmtId="0" fontId="46" fillId="7" borderId="112" xfId="75" applyFont="1" applyFill="1" applyBorder="1" applyAlignment="1">
      <alignment horizontal="center" vertical="center"/>
      <protection/>
    </xf>
    <xf numFmtId="1" fontId="32" fillId="7" borderId="64" xfId="76" applyNumberFormat="1" applyFont="1" applyFill="1" applyBorder="1" applyAlignment="1">
      <alignment horizontal="center" vertical="center" wrapText="1"/>
      <protection/>
    </xf>
    <xf numFmtId="0" fontId="22" fillId="7" borderId="101" xfId="76" applyFont="1" applyFill="1" applyBorder="1" applyAlignment="1">
      <alignment horizontal="center" vertical="center" wrapText="1"/>
      <protection/>
    </xf>
    <xf numFmtId="0" fontId="28" fillId="7" borderId="111" xfId="76" applyFont="1" applyFill="1" applyBorder="1" applyAlignment="1">
      <alignment horizontal="center"/>
      <protection/>
    </xf>
    <xf numFmtId="0" fontId="28" fillId="7" borderId="116" xfId="76" applyFont="1" applyFill="1" applyBorder="1" applyAlignment="1">
      <alignment horizontal="center"/>
      <protection/>
    </xf>
    <xf numFmtId="0" fontId="28" fillId="7" borderId="59" xfId="76" applyFont="1" applyFill="1" applyBorder="1" applyAlignment="1">
      <alignment horizontal="center"/>
      <protection/>
    </xf>
    <xf numFmtId="37" fontId="49" fillId="2" borderId="129" xfId="52" applyFont="1" applyFill="1" applyBorder="1" applyAlignment="1">
      <alignment horizontal="center"/>
    </xf>
    <xf numFmtId="37" fontId="49" fillId="2" borderId="112" xfId="52" applyFont="1" applyFill="1" applyBorder="1" applyAlignment="1">
      <alignment horizontal="center"/>
    </xf>
    <xf numFmtId="0" fontId="25" fillId="7" borderId="38" xfId="76" applyFont="1" applyFill="1" applyBorder="1" applyAlignment="1">
      <alignment horizontal="center" vertical="center"/>
      <protection/>
    </xf>
    <xf numFmtId="0" fontId="25" fillId="7" borderId="21" xfId="76" applyFont="1" applyFill="1" applyBorder="1" applyAlignment="1">
      <alignment horizontal="center" vertical="center"/>
      <protection/>
    </xf>
    <xf numFmtId="0" fontId="25" fillId="7" borderId="150" xfId="76" applyFont="1" applyFill="1" applyBorder="1" applyAlignment="1">
      <alignment horizontal="center" vertical="center"/>
      <protection/>
    </xf>
    <xf numFmtId="1" fontId="28" fillId="7" borderId="118" xfId="76" applyNumberFormat="1" applyFont="1" applyFill="1" applyBorder="1" applyAlignment="1">
      <alignment horizontal="center" vertical="center" wrapText="1"/>
      <protection/>
    </xf>
    <xf numFmtId="0" fontId="31" fillId="7" borderId="96" xfId="76" applyFont="1" applyFill="1" applyBorder="1" applyAlignment="1">
      <alignment vertical="center"/>
      <protection/>
    </xf>
    <xf numFmtId="0" fontId="31" fillId="7" borderId="100" xfId="76" applyFont="1" applyFill="1" applyBorder="1" applyAlignment="1">
      <alignment vertical="center"/>
      <protection/>
    </xf>
    <xf numFmtId="49" fontId="28" fillId="7" borderId="62" xfId="76" applyNumberFormat="1" applyFont="1" applyFill="1" applyBorder="1" applyAlignment="1">
      <alignment horizontal="center" vertical="center" wrapText="1"/>
      <protection/>
    </xf>
    <xf numFmtId="49" fontId="28" fillId="7" borderId="120" xfId="76" applyNumberFormat="1" applyFont="1" applyFill="1" applyBorder="1" applyAlignment="1">
      <alignment horizontal="center" vertical="center" wrapText="1"/>
      <protection/>
    </xf>
    <xf numFmtId="1" fontId="32" fillId="7" borderId="67" xfId="76" applyNumberFormat="1" applyFont="1" applyFill="1" applyBorder="1" applyAlignment="1">
      <alignment horizontal="center" vertical="center" wrapText="1"/>
      <protection/>
    </xf>
    <xf numFmtId="0" fontId="22" fillId="7" borderId="123" xfId="76" applyFont="1" applyFill="1" applyBorder="1" applyAlignment="1">
      <alignment horizontal="center" vertical="center" wrapText="1"/>
      <protection/>
    </xf>
    <xf numFmtId="37" fontId="49" fillId="2" borderId="129" xfId="53" applyFont="1" applyFill="1" applyBorder="1" applyAlignment="1">
      <alignment horizontal="center"/>
    </xf>
    <xf numFmtId="37" fontId="49" fillId="2" borderId="112" xfId="53" applyFont="1" applyFill="1" applyBorder="1" applyAlignment="1">
      <alignment horizontal="center"/>
    </xf>
    <xf numFmtId="0" fontId="25" fillId="7" borderId="38" xfId="77" applyFont="1" applyFill="1" applyBorder="1" applyAlignment="1">
      <alignment horizontal="center" vertical="center"/>
      <protection/>
    </xf>
    <xf numFmtId="0" fontId="25" fillId="7" borderId="21" xfId="77" applyFont="1" applyFill="1" applyBorder="1" applyAlignment="1">
      <alignment horizontal="center" vertical="center"/>
      <protection/>
    </xf>
    <xf numFmtId="0" fontId="25" fillId="7" borderId="150" xfId="77" applyFont="1" applyFill="1" applyBorder="1" applyAlignment="1">
      <alignment horizontal="center" vertical="center"/>
      <protection/>
    </xf>
    <xf numFmtId="1" fontId="28" fillId="7" borderId="118" xfId="77" applyNumberFormat="1" applyFont="1" applyFill="1" applyBorder="1" applyAlignment="1">
      <alignment horizontal="center" vertical="center" wrapText="1"/>
      <protection/>
    </xf>
    <xf numFmtId="0" fontId="31" fillId="7" borderId="96" xfId="77" applyFont="1" applyFill="1" applyBorder="1" applyAlignment="1">
      <alignment vertical="center"/>
      <protection/>
    </xf>
    <xf numFmtId="0" fontId="31" fillId="7" borderId="100" xfId="77" applyFont="1" applyFill="1" applyBorder="1" applyAlignment="1">
      <alignment vertical="center"/>
      <protection/>
    </xf>
    <xf numFmtId="1" fontId="32" fillId="7" borderId="64" xfId="77" applyNumberFormat="1" applyFont="1" applyFill="1" applyBorder="1" applyAlignment="1">
      <alignment horizontal="center" vertical="center" wrapText="1"/>
      <protection/>
    </xf>
    <xf numFmtId="0" fontId="22" fillId="7" borderId="101" xfId="77" applyFont="1" applyFill="1" applyBorder="1" applyAlignment="1">
      <alignment horizontal="center" vertical="center" wrapText="1"/>
      <protection/>
    </xf>
    <xf numFmtId="49" fontId="28" fillId="7" borderId="62" xfId="77" applyNumberFormat="1" applyFont="1" applyFill="1" applyBorder="1" applyAlignment="1">
      <alignment horizontal="center" vertical="center" wrapText="1"/>
      <protection/>
    </xf>
    <xf numFmtId="49" fontId="28" fillId="7" borderId="120" xfId="77" applyNumberFormat="1" applyFont="1" applyFill="1" applyBorder="1" applyAlignment="1">
      <alignment horizontal="center" vertical="center" wrapText="1"/>
      <protection/>
    </xf>
    <xf numFmtId="1" fontId="32" fillId="7" borderId="67" xfId="77" applyNumberFormat="1" applyFont="1" applyFill="1" applyBorder="1" applyAlignment="1">
      <alignment horizontal="center" vertical="center" wrapText="1"/>
      <protection/>
    </xf>
    <xf numFmtId="0" fontId="22" fillId="7" borderId="123" xfId="77" applyFont="1" applyFill="1" applyBorder="1" applyAlignment="1">
      <alignment horizontal="center" vertical="center" wrapText="1"/>
      <protection/>
    </xf>
    <xf numFmtId="0" fontId="28" fillId="7" borderId="111" xfId="77" applyFont="1" applyFill="1" applyBorder="1" applyAlignment="1">
      <alignment horizontal="center"/>
      <protection/>
    </xf>
    <xf numFmtId="0" fontId="28" fillId="7" borderId="116" xfId="77" applyFont="1" applyFill="1" applyBorder="1" applyAlignment="1">
      <alignment horizontal="center"/>
      <protection/>
    </xf>
    <xf numFmtId="0" fontId="28" fillId="7" borderId="59" xfId="77" applyFont="1" applyFill="1" applyBorder="1" applyAlignment="1">
      <alignment horizontal="center"/>
      <protection/>
    </xf>
    <xf numFmtId="37" fontId="49" fillId="2" borderId="129" xfId="54" applyFont="1" applyFill="1" applyBorder="1" applyAlignment="1">
      <alignment horizontal="center"/>
    </xf>
    <xf numFmtId="37" fontId="49" fillId="2" borderId="112" xfId="54" applyFont="1" applyFill="1" applyBorder="1" applyAlignment="1">
      <alignment horizontal="center"/>
    </xf>
    <xf numFmtId="0" fontId="29" fillId="7" borderId="129" xfId="78" applyFont="1" applyFill="1" applyBorder="1" applyAlignment="1">
      <alignment horizontal="center"/>
      <protection/>
    </xf>
    <xf numFmtId="0" fontId="29" fillId="7" borderId="149" xfId="78" applyFont="1" applyFill="1" applyBorder="1" applyAlignment="1">
      <alignment horizontal="center"/>
      <protection/>
    </xf>
    <xf numFmtId="0" fontId="29" fillId="7" borderId="112" xfId="78" applyFont="1" applyFill="1" applyBorder="1" applyAlignment="1">
      <alignment horizontal="center"/>
      <protection/>
    </xf>
    <xf numFmtId="1" fontId="32" fillId="7" borderId="41" xfId="78" applyNumberFormat="1" applyFont="1" applyFill="1" applyBorder="1" applyAlignment="1">
      <alignment horizontal="center" vertical="center" wrapText="1"/>
      <protection/>
    </xf>
    <xf numFmtId="0" fontId="22" fillId="7" borderId="45" xfId="78" applyFont="1" applyFill="1" applyBorder="1" applyAlignment="1">
      <alignment vertical="center"/>
      <protection/>
    </xf>
    <xf numFmtId="0" fontId="25" fillId="7" borderId="129" xfId="78" applyFont="1" applyFill="1" applyBorder="1" applyAlignment="1">
      <alignment horizontal="center" vertical="center"/>
      <protection/>
    </xf>
    <xf numFmtId="0" fontId="25" fillId="7" borderId="149" xfId="78" applyFont="1" applyFill="1" applyBorder="1" applyAlignment="1">
      <alignment horizontal="center" vertical="center"/>
      <protection/>
    </xf>
    <xf numFmtId="0" fontId="25" fillId="7" borderId="112" xfId="78" applyFont="1" applyFill="1" applyBorder="1" applyAlignment="1">
      <alignment horizontal="center" vertical="center"/>
      <protection/>
    </xf>
    <xf numFmtId="1" fontId="29" fillId="7" borderId="62" xfId="79" applyNumberFormat="1" applyFont="1" applyFill="1" applyBorder="1" applyAlignment="1">
      <alignment horizontal="center" vertical="center" wrapText="1"/>
      <protection/>
    </xf>
    <xf numFmtId="1" fontId="29" fillId="7" borderId="120" xfId="79" applyNumberFormat="1" applyFont="1" applyFill="1" applyBorder="1" applyAlignment="1">
      <alignment horizontal="center" vertical="center" wrapText="1"/>
      <protection/>
    </xf>
    <xf numFmtId="1" fontId="32" fillId="7" borderId="67" xfId="79" applyNumberFormat="1" applyFont="1" applyFill="1" applyBorder="1" applyAlignment="1">
      <alignment horizontal="center" vertical="center" wrapText="1"/>
      <protection/>
    </xf>
    <xf numFmtId="0" fontId="22" fillId="7" borderId="123" xfId="79" applyFont="1" applyFill="1" applyBorder="1" applyAlignment="1">
      <alignment horizontal="center" vertical="center" wrapText="1"/>
      <protection/>
    </xf>
    <xf numFmtId="1" fontId="32" fillId="7" borderId="64" xfId="79" applyNumberFormat="1" applyFont="1" applyFill="1" applyBorder="1" applyAlignment="1">
      <alignment horizontal="center" vertical="center" wrapText="1"/>
      <protection/>
    </xf>
    <xf numFmtId="0" fontId="22" fillId="7" borderId="101" xfId="79" applyFont="1" applyFill="1" applyBorder="1" applyAlignment="1">
      <alignment horizontal="center" vertical="center" wrapText="1"/>
      <protection/>
    </xf>
    <xf numFmtId="0" fontId="32" fillId="7" borderId="111" xfId="79" applyFont="1" applyFill="1" applyBorder="1" applyAlignment="1">
      <alignment horizontal="center"/>
      <protection/>
    </xf>
    <xf numFmtId="0" fontId="32" fillId="7" borderId="116" xfId="79" applyFont="1" applyFill="1" applyBorder="1" applyAlignment="1">
      <alignment horizontal="center"/>
      <protection/>
    </xf>
    <xf numFmtId="0" fontId="32" fillId="7" borderId="59" xfId="79" applyFont="1" applyFill="1" applyBorder="1" applyAlignment="1">
      <alignment horizontal="center"/>
      <protection/>
    </xf>
    <xf numFmtId="37" fontId="49" fillId="2" borderId="129" xfId="55" applyFont="1" applyFill="1" applyBorder="1" applyAlignment="1">
      <alignment horizontal="center"/>
    </xf>
    <xf numFmtId="37" fontId="49" fillId="2" borderId="112" xfId="55" applyFont="1" applyFill="1" applyBorder="1" applyAlignment="1">
      <alignment horizontal="center"/>
    </xf>
    <xf numFmtId="0" fontId="25" fillId="7" borderId="38" xfId="79" applyFont="1" applyFill="1" applyBorder="1" applyAlignment="1">
      <alignment horizontal="center" vertical="center"/>
      <protection/>
    </xf>
    <xf numFmtId="0" fontId="25" fillId="7" borderId="21" xfId="79" applyFont="1" applyFill="1" applyBorder="1" applyAlignment="1">
      <alignment horizontal="center" vertical="center"/>
      <protection/>
    </xf>
    <xf numFmtId="0" fontId="25" fillId="7" borderId="150" xfId="79" applyFont="1" applyFill="1" applyBorder="1" applyAlignment="1">
      <alignment horizontal="center" vertical="center"/>
      <protection/>
    </xf>
    <xf numFmtId="1" fontId="28" fillId="7" borderId="118" xfId="79" applyNumberFormat="1" applyFont="1" applyFill="1" applyBorder="1" applyAlignment="1">
      <alignment horizontal="center" vertical="center" wrapText="1"/>
      <protection/>
    </xf>
    <xf numFmtId="0" fontId="31" fillId="7" borderId="96" xfId="79" applyFont="1" applyFill="1" applyBorder="1" applyAlignment="1">
      <alignment vertical="center"/>
      <protection/>
    </xf>
    <xf numFmtId="0" fontId="31" fillId="7" borderId="100" xfId="79" applyFont="1" applyFill="1" applyBorder="1" applyAlignment="1">
      <alignment vertical="center"/>
      <protection/>
    </xf>
    <xf numFmtId="49" fontId="29" fillId="7" borderId="62" xfId="79" applyNumberFormat="1" applyFont="1" applyFill="1" applyBorder="1" applyAlignment="1">
      <alignment horizontal="center" vertical="center" wrapText="1"/>
      <protection/>
    </xf>
    <xf numFmtId="49" fontId="29" fillId="7" borderId="120" xfId="79" applyNumberFormat="1" applyFont="1" applyFill="1" applyBorder="1" applyAlignment="1">
      <alignment horizontal="center" vertical="center" wrapText="1"/>
      <protection/>
    </xf>
    <xf numFmtId="1" fontId="29" fillId="7" borderId="62" xfId="80" applyNumberFormat="1" applyFont="1" applyFill="1" applyBorder="1" applyAlignment="1">
      <alignment horizontal="center" vertical="center" wrapText="1"/>
      <protection/>
    </xf>
    <xf numFmtId="1" fontId="29" fillId="7" borderId="120" xfId="80" applyNumberFormat="1" applyFont="1" applyFill="1" applyBorder="1" applyAlignment="1">
      <alignment horizontal="center" vertical="center" wrapText="1"/>
      <protection/>
    </xf>
    <xf numFmtId="1" fontId="32" fillId="7" borderId="67" xfId="80" applyNumberFormat="1" applyFont="1" applyFill="1" applyBorder="1" applyAlignment="1">
      <alignment horizontal="center" vertical="center" wrapText="1"/>
      <protection/>
    </xf>
    <xf numFmtId="0" fontId="22" fillId="7" borderId="123" xfId="80" applyFont="1" applyFill="1" applyBorder="1" applyAlignment="1">
      <alignment horizontal="center" vertical="center" wrapText="1"/>
      <protection/>
    </xf>
    <xf numFmtId="1" fontId="32" fillId="7" borderId="64" xfId="80" applyNumberFormat="1" applyFont="1" applyFill="1" applyBorder="1" applyAlignment="1">
      <alignment horizontal="center" vertical="center" wrapText="1"/>
      <protection/>
    </xf>
    <xf numFmtId="0" fontId="22" fillId="7" borderId="101" xfId="80" applyFont="1" applyFill="1" applyBorder="1" applyAlignment="1">
      <alignment horizontal="center" vertical="center" wrapText="1"/>
      <protection/>
    </xf>
    <xf numFmtId="0" fontId="32" fillId="7" borderId="111" xfId="80" applyFont="1" applyFill="1" applyBorder="1" applyAlignment="1">
      <alignment horizontal="center"/>
      <protection/>
    </xf>
    <xf numFmtId="0" fontId="32" fillId="7" borderId="116" xfId="80" applyFont="1" applyFill="1" applyBorder="1" applyAlignment="1">
      <alignment horizontal="center"/>
      <protection/>
    </xf>
    <xf numFmtId="0" fontId="32" fillId="7" borderId="59" xfId="80" applyFont="1" applyFill="1" applyBorder="1" applyAlignment="1">
      <alignment horizontal="center"/>
      <protection/>
    </xf>
    <xf numFmtId="37" fontId="51" fillId="2" borderId="129" xfId="56" applyFont="1" applyFill="1" applyBorder="1" applyAlignment="1">
      <alignment horizontal="center"/>
    </xf>
    <xf numFmtId="37" fontId="51" fillId="2" borderId="112" xfId="56" applyFont="1" applyFill="1" applyBorder="1" applyAlignment="1">
      <alignment horizontal="center"/>
    </xf>
    <xf numFmtId="0" fontId="25" fillId="7" borderId="38" xfId="80" applyFont="1" applyFill="1" applyBorder="1" applyAlignment="1">
      <alignment horizontal="center" vertical="center"/>
      <protection/>
    </xf>
    <xf numFmtId="0" fontId="25" fillId="7" borderId="21" xfId="80" applyFont="1" applyFill="1" applyBorder="1" applyAlignment="1">
      <alignment horizontal="center" vertical="center"/>
      <protection/>
    </xf>
    <xf numFmtId="0" fontId="25" fillId="7" borderId="150" xfId="80" applyFont="1" applyFill="1" applyBorder="1" applyAlignment="1">
      <alignment horizontal="center" vertical="center"/>
      <protection/>
    </xf>
    <xf numFmtId="1" fontId="28" fillId="7" borderId="118" xfId="80" applyNumberFormat="1" applyFont="1" applyFill="1" applyBorder="1" applyAlignment="1">
      <alignment horizontal="center" vertical="center" wrapText="1"/>
      <protection/>
    </xf>
    <xf numFmtId="0" fontId="31" fillId="7" borderId="96" xfId="80" applyFont="1" applyFill="1" applyBorder="1" applyAlignment="1">
      <alignment vertical="center"/>
      <protection/>
    </xf>
    <xf numFmtId="0" fontId="31" fillId="7" borderId="100" xfId="80" applyFont="1" applyFill="1" applyBorder="1" applyAlignment="1">
      <alignment vertical="center"/>
      <protection/>
    </xf>
    <xf numFmtId="49" fontId="29" fillId="7" borderId="62" xfId="80" applyNumberFormat="1" applyFont="1" applyFill="1" applyBorder="1" applyAlignment="1">
      <alignment horizontal="center" vertical="center" wrapText="1"/>
      <protection/>
    </xf>
    <xf numFmtId="49" fontId="29" fillId="7" borderId="120" xfId="80" applyNumberFormat="1" applyFont="1" applyFill="1" applyBorder="1" applyAlignment="1">
      <alignment horizontal="center" vertical="center" wrapText="1"/>
      <protection/>
    </xf>
    <xf numFmtId="1" fontId="32" fillId="7" borderId="64" xfId="65" applyNumberFormat="1" applyFont="1" applyFill="1" applyBorder="1" applyAlignment="1">
      <alignment horizontal="center" vertical="center" wrapText="1"/>
      <protection/>
    </xf>
    <xf numFmtId="0" fontId="22" fillId="7" borderId="101" xfId="65" applyFont="1" applyFill="1" applyBorder="1" applyAlignment="1">
      <alignment horizontal="center" vertical="center" wrapText="1"/>
      <protection/>
    </xf>
    <xf numFmtId="0" fontId="32" fillId="7" borderId="111" xfId="65" applyFont="1" applyFill="1" applyBorder="1" applyAlignment="1">
      <alignment horizontal="center"/>
      <protection/>
    </xf>
    <xf numFmtId="0" fontId="32" fillId="7" borderId="116" xfId="65" applyFont="1" applyFill="1" applyBorder="1" applyAlignment="1">
      <alignment horizontal="center"/>
      <protection/>
    </xf>
    <xf numFmtId="0" fontId="32" fillId="7" borderId="59" xfId="65" applyFont="1" applyFill="1" applyBorder="1" applyAlignment="1">
      <alignment horizontal="center"/>
      <protection/>
    </xf>
    <xf numFmtId="0" fontId="32" fillId="7" borderId="158" xfId="65" applyFont="1" applyFill="1" applyBorder="1" applyAlignment="1">
      <alignment horizontal="center"/>
      <protection/>
    </xf>
    <xf numFmtId="37" fontId="51" fillId="2" borderId="129" xfId="47" applyFont="1" applyFill="1" applyBorder="1" applyAlignment="1">
      <alignment horizontal="center"/>
    </xf>
    <xf numFmtId="37" fontId="51" fillId="2" borderId="112" xfId="47" applyFont="1" applyFill="1" applyBorder="1" applyAlignment="1">
      <alignment horizontal="center"/>
    </xf>
    <xf numFmtId="0" fontId="25" fillId="7" borderId="13" xfId="65" applyFont="1" applyFill="1" applyBorder="1" applyAlignment="1">
      <alignment horizontal="center" vertical="center"/>
      <protection/>
    </xf>
    <xf numFmtId="0" fontId="25" fillId="7" borderId="18" xfId="65" applyFont="1" applyFill="1" applyBorder="1" applyAlignment="1">
      <alignment horizontal="center" vertical="center"/>
      <protection/>
    </xf>
    <xf numFmtId="0" fontId="25" fillId="7" borderId="14" xfId="65" applyFont="1" applyFill="1" applyBorder="1" applyAlignment="1">
      <alignment horizontal="center" vertical="center"/>
      <protection/>
    </xf>
    <xf numFmtId="1" fontId="28" fillId="7" borderId="159" xfId="65" applyNumberFormat="1" applyFont="1" applyFill="1" applyBorder="1" applyAlignment="1">
      <alignment horizontal="center" vertical="center" wrapText="1"/>
      <protection/>
    </xf>
    <xf numFmtId="0" fontId="31" fillId="7" borderId="160" xfId="65" applyFont="1" applyFill="1" applyBorder="1" applyAlignment="1">
      <alignment vertical="center"/>
      <protection/>
    </xf>
    <xf numFmtId="0" fontId="31" fillId="7" borderId="169" xfId="65" applyFont="1" applyFill="1" applyBorder="1" applyAlignment="1">
      <alignment vertical="center"/>
      <protection/>
    </xf>
    <xf numFmtId="49" fontId="32" fillId="7" borderId="62" xfId="65" applyNumberFormat="1" applyFont="1" applyFill="1" applyBorder="1" applyAlignment="1">
      <alignment horizontal="center" vertical="center" wrapText="1"/>
      <protection/>
    </xf>
    <xf numFmtId="49" fontId="32" fillId="7" borderId="120" xfId="65" applyNumberFormat="1" applyFont="1" applyFill="1" applyBorder="1" applyAlignment="1">
      <alignment horizontal="center" vertical="center" wrapText="1"/>
      <protection/>
    </xf>
    <xf numFmtId="1" fontId="32" fillId="7" borderId="162" xfId="65" applyNumberFormat="1" applyFont="1" applyFill="1" applyBorder="1" applyAlignment="1">
      <alignment horizontal="center" vertical="center" wrapText="1"/>
      <protection/>
    </xf>
    <xf numFmtId="0" fontId="22" fillId="7" borderId="170" xfId="65" applyFont="1" applyFill="1" applyBorder="1" applyAlignment="1">
      <alignment horizontal="center" vertical="center" wrapText="1"/>
      <protection/>
    </xf>
    <xf numFmtId="1" fontId="32" fillId="7" borderId="62" xfId="65" applyNumberFormat="1" applyFont="1" applyFill="1" applyBorder="1" applyAlignment="1">
      <alignment horizontal="center" vertical="center" wrapText="1"/>
      <protection/>
    </xf>
    <xf numFmtId="1" fontId="32" fillId="7" borderId="120" xfId="65" applyNumberFormat="1" applyFont="1" applyFill="1" applyBorder="1" applyAlignment="1">
      <alignment horizontal="center" vertical="center" wrapText="1"/>
      <protection/>
    </xf>
    <xf numFmtId="1" fontId="32" fillId="7" borderId="67" xfId="65" applyNumberFormat="1" applyFont="1" applyFill="1" applyBorder="1" applyAlignment="1">
      <alignment horizontal="center" vertical="center" wrapText="1"/>
      <protection/>
    </xf>
    <xf numFmtId="0" fontId="22" fillId="7" borderId="123" xfId="65" applyFont="1" applyFill="1" applyBorder="1" applyAlignment="1">
      <alignment horizontal="center" vertical="center" wrapText="1"/>
      <protection/>
    </xf>
    <xf numFmtId="37" fontId="49" fillId="2" borderId="129" xfId="48" applyFont="1" applyFill="1" applyBorder="1" applyAlignment="1">
      <alignment horizontal="center"/>
    </xf>
    <xf numFmtId="37" fontId="49" fillId="2" borderId="112" xfId="48" applyFont="1" applyFill="1" applyBorder="1" applyAlignment="1">
      <alignment horizontal="center"/>
    </xf>
    <xf numFmtId="0" fontId="32" fillId="7" borderId="111" xfId="66" applyFont="1" applyFill="1" applyBorder="1" applyAlignment="1">
      <alignment horizontal="center"/>
      <protection/>
    </xf>
    <xf numFmtId="0" fontId="32" fillId="7" borderId="116" xfId="66" applyFont="1" applyFill="1" applyBorder="1" applyAlignment="1">
      <alignment horizontal="center"/>
      <protection/>
    </xf>
    <xf numFmtId="0" fontId="32" fillId="7" borderId="59" xfId="66" applyFont="1" applyFill="1" applyBorder="1" applyAlignment="1">
      <alignment horizontal="center"/>
      <protection/>
    </xf>
    <xf numFmtId="0" fontId="32" fillId="7" borderId="158" xfId="66" applyFont="1" applyFill="1" applyBorder="1" applyAlignment="1">
      <alignment horizontal="center"/>
      <protection/>
    </xf>
    <xf numFmtId="0" fontId="25" fillId="7" borderId="13" xfId="66" applyFont="1" applyFill="1" applyBorder="1" applyAlignment="1">
      <alignment horizontal="center" vertical="center"/>
      <protection/>
    </xf>
    <xf numFmtId="0" fontId="25" fillId="7" borderId="18" xfId="66" applyFont="1" applyFill="1" applyBorder="1" applyAlignment="1">
      <alignment horizontal="center" vertical="center"/>
      <protection/>
    </xf>
    <xf numFmtId="0" fontId="25" fillId="7" borderId="14" xfId="66" applyFont="1" applyFill="1" applyBorder="1" applyAlignment="1">
      <alignment horizontal="center" vertical="center"/>
      <protection/>
    </xf>
    <xf numFmtId="1" fontId="29" fillId="7" borderId="159" xfId="66" applyNumberFormat="1" applyFont="1" applyFill="1" applyBorder="1" applyAlignment="1">
      <alignment horizontal="center" vertical="center" wrapText="1"/>
      <protection/>
    </xf>
    <xf numFmtId="0" fontId="30" fillId="7" borderId="160" xfId="66" applyFont="1" applyFill="1" applyBorder="1" applyAlignment="1">
      <alignment vertical="center"/>
      <protection/>
    </xf>
    <xf numFmtId="0" fontId="30" fillId="7" borderId="171" xfId="66" applyFont="1" applyFill="1" applyBorder="1" applyAlignment="1">
      <alignment vertical="center"/>
      <protection/>
    </xf>
    <xf numFmtId="1" fontId="32" fillId="7" borderId="64" xfId="66" applyNumberFormat="1" applyFont="1" applyFill="1" applyBorder="1" applyAlignment="1">
      <alignment horizontal="center" vertical="center" wrapText="1"/>
      <protection/>
    </xf>
    <xf numFmtId="0" fontId="22" fillId="7" borderId="172" xfId="66" applyFont="1" applyFill="1" applyBorder="1" applyAlignment="1">
      <alignment horizontal="center" vertical="center" wrapText="1"/>
      <protection/>
    </xf>
    <xf numFmtId="49" fontId="28" fillId="7" borderId="62" xfId="66" applyNumberFormat="1" applyFont="1" applyFill="1" applyBorder="1" applyAlignment="1">
      <alignment horizontal="center" vertical="center" wrapText="1"/>
      <protection/>
    </xf>
    <xf numFmtId="49" fontId="28" fillId="7" borderId="120" xfId="66" applyNumberFormat="1" applyFont="1" applyFill="1" applyBorder="1" applyAlignment="1">
      <alignment horizontal="center" vertical="center" wrapText="1"/>
      <protection/>
    </xf>
    <xf numFmtId="1" fontId="32" fillId="7" borderId="162" xfId="66" applyNumberFormat="1" applyFont="1" applyFill="1" applyBorder="1" applyAlignment="1">
      <alignment horizontal="center" vertical="center" wrapText="1"/>
      <protection/>
    </xf>
    <xf numFmtId="0" fontId="22" fillId="7" borderId="173" xfId="66" applyFont="1" applyFill="1" applyBorder="1" applyAlignment="1">
      <alignment horizontal="center" vertical="center" wrapText="1"/>
      <protection/>
    </xf>
    <xf numFmtId="1" fontId="28" fillId="7" borderId="62" xfId="66" applyNumberFormat="1" applyFont="1" applyFill="1" applyBorder="1" applyAlignment="1">
      <alignment horizontal="center" vertical="center" wrapText="1"/>
      <protection/>
    </xf>
    <xf numFmtId="1" fontId="28" fillId="7" borderId="120" xfId="66" applyNumberFormat="1" applyFont="1" applyFill="1" applyBorder="1" applyAlignment="1">
      <alignment horizontal="center" vertical="center" wrapText="1"/>
      <protection/>
    </xf>
    <xf numFmtId="1" fontId="32" fillId="7" borderId="67" xfId="66" applyNumberFormat="1" applyFont="1" applyFill="1" applyBorder="1" applyAlignment="1">
      <alignment horizontal="center" vertical="center" wrapText="1"/>
      <protection/>
    </xf>
    <xf numFmtId="0" fontId="22" fillId="7" borderId="174" xfId="66" applyFont="1" applyFill="1" applyBorder="1" applyAlignment="1">
      <alignment horizontal="center" vertical="center" wrapText="1"/>
      <protection/>
    </xf>
    <xf numFmtId="1" fontId="32" fillId="7" borderId="64" xfId="67" applyNumberFormat="1" applyFont="1" applyFill="1" applyBorder="1" applyAlignment="1">
      <alignment horizontal="center" vertical="center" wrapText="1"/>
      <protection/>
    </xf>
    <xf numFmtId="0" fontId="22" fillId="7" borderId="172" xfId="67" applyFont="1" applyFill="1" applyBorder="1" applyAlignment="1">
      <alignment horizontal="center" vertical="center" wrapText="1"/>
      <protection/>
    </xf>
    <xf numFmtId="0" fontId="32" fillId="7" borderId="111" xfId="67" applyFont="1" applyFill="1" applyBorder="1" applyAlignment="1">
      <alignment horizontal="center"/>
      <protection/>
    </xf>
    <xf numFmtId="0" fontId="32" fillId="7" borderId="116" xfId="67" applyFont="1" applyFill="1" applyBorder="1" applyAlignment="1">
      <alignment horizontal="center"/>
      <protection/>
    </xf>
    <xf numFmtId="0" fontId="32" fillId="7" borderId="59" xfId="67" applyFont="1" applyFill="1" applyBorder="1" applyAlignment="1">
      <alignment horizontal="center"/>
      <protection/>
    </xf>
    <xf numFmtId="0" fontId="32" fillId="7" borderId="158" xfId="67" applyFont="1" applyFill="1" applyBorder="1" applyAlignment="1">
      <alignment horizontal="center"/>
      <protection/>
    </xf>
    <xf numFmtId="37" fontId="49" fillId="2" borderId="129" xfId="49" applyFont="1" applyFill="1" applyBorder="1" applyAlignment="1">
      <alignment horizontal="center"/>
    </xf>
    <xf numFmtId="37" fontId="49" fillId="2" borderId="112" xfId="49" applyFont="1" applyFill="1" applyBorder="1" applyAlignment="1">
      <alignment horizontal="center"/>
    </xf>
    <xf numFmtId="0" fontId="25" fillId="7" borderId="13" xfId="67" applyFont="1" applyFill="1" applyBorder="1" applyAlignment="1">
      <alignment horizontal="center" vertical="center"/>
      <protection/>
    </xf>
    <xf numFmtId="0" fontId="25" fillId="7" borderId="18" xfId="67" applyFont="1" applyFill="1" applyBorder="1" applyAlignment="1">
      <alignment horizontal="center" vertical="center"/>
      <protection/>
    </xf>
    <xf numFmtId="0" fontId="25" fillId="7" borderId="14" xfId="67" applyFont="1" applyFill="1" applyBorder="1" applyAlignment="1">
      <alignment horizontal="center" vertical="center"/>
      <protection/>
    </xf>
    <xf numFmtId="1" fontId="32" fillId="7" borderId="159" xfId="67" applyNumberFormat="1" applyFont="1" applyFill="1" applyBorder="1" applyAlignment="1">
      <alignment horizontal="center" vertical="center" wrapText="1"/>
      <protection/>
    </xf>
    <xf numFmtId="0" fontId="22" fillId="7" borderId="160" xfId="67" applyFont="1" applyFill="1" applyBorder="1" applyAlignment="1">
      <alignment vertical="center"/>
      <protection/>
    </xf>
    <xf numFmtId="0" fontId="22" fillId="7" borderId="171" xfId="67" applyFont="1" applyFill="1" applyBorder="1" applyAlignment="1">
      <alignment vertical="center"/>
      <protection/>
    </xf>
    <xf numFmtId="49" fontId="32" fillId="7" borderId="62" xfId="67" applyNumberFormat="1" applyFont="1" applyFill="1" applyBorder="1" applyAlignment="1">
      <alignment horizontal="center" vertical="center" wrapText="1"/>
      <protection/>
    </xf>
    <xf numFmtId="49" fontId="32" fillId="7" borderId="120" xfId="67" applyNumberFormat="1" applyFont="1" applyFill="1" applyBorder="1" applyAlignment="1">
      <alignment horizontal="center" vertical="center" wrapText="1"/>
      <protection/>
    </xf>
    <xf numFmtId="1" fontId="32" fillId="7" borderId="162" xfId="67" applyNumberFormat="1" applyFont="1" applyFill="1" applyBorder="1" applyAlignment="1">
      <alignment horizontal="center" vertical="center" wrapText="1"/>
      <protection/>
    </xf>
    <xf numFmtId="0" fontId="22" fillId="7" borderId="173" xfId="67" applyFont="1" applyFill="1" applyBorder="1" applyAlignment="1">
      <alignment horizontal="center" vertical="center" wrapText="1"/>
      <protection/>
    </xf>
    <xf numFmtId="1" fontId="32" fillId="7" borderId="62" xfId="67" applyNumberFormat="1" applyFont="1" applyFill="1" applyBorder="1" applyAlignment="1">
      <alignment horizontal="center" vertical="center" wrapText="1"/>
      <protection/>
    </xf>
    <xf numFmtId="1" fontId="32" fillId="7" borderId="120" xfId="67" applyNumberFormat="1" applyFont="1" applyFill="1" applyBorder="1" applyAlignment="1">
      <alignment horizontal="center" vertical="center" wrapText="1"/>
      <protection/>
    </xf>
    <xf numFmtId="1" fontId="32" fillId="7" borderId="67" xfId="67" applyNumberFormat="1" applyFont="1" applyFill="1" applyBorder="1" applyAlignment="1">
      <alignment horizontal="center" vertical="center" wrapText="1"/>
      <protection/>
    </xf>
    <xf numFmtId="0" fontId="22" fillId="7" borderId="174" xfId="67" applyFont="1" applyFill="1" applyBorder="1" applyAlignment="1">
      <alignment horizontal="center" vertical="center" wrapText="1"/>
      <protection/>
    </xf>
    <xf numFmtId="37" fontId="49" fillId="2" borderId="129" xfId="50" applyFont="1" applyFill="1" applyBorder="1" applyAlignment="1">
      <alignment horizontal="center"/>
    </xf>
    <xf numFmtId="37" fontId="49" fillId="2" borderId="112" xfId="50" applyFont="1" applyFill="1" applyBorder="1" applyAlignment="1">
      <alignment horizontal="center"/>
    </xf>
    <xf numFmtId="0" fontId="32" fillId="7" borderId="111" xfId="68" applyFont="1" applyFill="1" applyBorder="1" applyAlignment="1">
      <alignment horizontal="center"/>
      <protection/>
    </xf>
    <xf numFmtId="0" fontId="32" fillId="7" borderId="116" xfId="68" applyFont="1" applyFill="1" applyBorder="1" applyAlignment="1">
      <alignment horizontal="center"/>
      <protection/>
    </xf>
    <xf numFmtId="0" fontId="32" fillId="7" borderId="59" xfId="68" applyFont="1" applyFill="1" applyBorder="1" applyAlignment="1">
      <alignment horizontal="center"/>
      <protection/>
    </xf>
    <xf numFmtId="0" fontId="25" fillId="7" borderId="38" xfId="68" applyFont="1" applyFill="1" applyBorder="1" applyAlignment="1">
      <alignment horizontal="center" vertical="center"/>
      <protection/>
    </xf>
    <xf numFmtId="0" fontId="25" fillId="7" borderId="21" xfId="68" applyFont="1" applyFill="1" applyBorder="1" applyAlignment="1">
      <alignment horizontal="center" vertical="center"/>
      <protection/>
    </xf>
    <xf numFmtId="0" fontId="25" fillId="7" borderId="150" xfId="68" applyFont="1" applyFill="1" applyBorder="1" applyAlignment="1">
      <alignment horizontal="center" vertical="center"/>
      <protection/>
    </xf>
    <xf numFmtId="1" fontId="32" fillId="7" borderId="118" xfId="68" applyNumberFormat="1" applyFont="1" applyFill="1" applyBorder="1" applyAlignment="1">
      <alignment horizontal="center" vertical="center" wrapText="1"/>
      <protection/>
    </xf>
    <xf numFmtId="0" fontId="22" fillId="7" borderId="96" xfId="68" applyFont="1" applyFill="1" applyBorder="1" applyAlignment="1">
      <alignment vertical="center"/>
      <protection/>
    </xf>
    <xf numFmtId="0" fontId="22" fillId="7" borderId="100" xfId="68" applyFont="1" applyFill="1" applyBorder="1" applyAlignment="1">
      <alignment vertical="center"/>
      <protection/>
    </xf>
    <xf numFmtId="1" fontId="32" fillId="7" borderId="64" xfId="68" applyNumberFormat="1" applyFont="1" applyFill="1" applyBorder="1" applyAlignment="1">
      <alignment horizontal="center" vertical="center" wrapText="1"/>
      <protection/>
    </xf>
    <xf numFmtId="0" fontId="22" fillId="7" borderId="101" xfId="68" applyFont="1" applyFill="1" applyBorder="1" applyAlignment="1">
      <alignment horizontal="center" vertical="center" wrapText="1"/>
      <protection/>
    </xf>
    <xf numFmtId="49" fontId="32" fillId="7" borderId="62" xfId="68" applyNumberFormat="1" applyFont="1" applyFill="1" applyBorder="1" applyAlignment="1">
      <alignment horizontal="center" vertical="center" wrapText="1"/>
      <protection/>
    </xf>
    <xf numFmtId="49" fontId="32" fillId="7" borderId="120" xfId="68" applyNumberFormat="1" applyFont="1" applyFill="1" applyBorder="1" applyAlignment="1">
      <alignment horizontal="center" vertical="center" wrapText="1"/>
      <protection/>
    </xf>
    <xf numFmtId="1" fontId="32" fillId="7" borderId="62" xfId="68" applyNumberFormat="1" applyFont="1" applyFill="1" applyBorder="1" applyAlignment="1">
      <alignment horizontal="center" vertical="center" wrapText="1"/>
      <protection/>
    </xf>
    <xf numFmtId="1" fontId="32" fillId="7" borderId="120" xfId="68" applyNumberFormat="1" applyFont="1" applyFill="1" applyBorder="1" applyAlignment="1">
      <alignment horizontal="center" vertical="center" wrapText="1"/>
      <protection/>
    </xf>
    <xf numFmtId="1" fontId="32" fillId="7" borderId="67" xfId="68" applyNumberFormat="1" applyFont="1" applyFill="1" applyBorder="1" applyAlignment="1">
      <alignment horizontal="center" vertical="center" wrapText="1"/>
      <protection/>
    </xf>
    <xf numFmtId="0" fontId="22" fillId="7" borderId="123" xfId="68" applyFont="1" applyFill="1" applyBorder="1" applyAlignment="1">
      <alignment horizontal="center" vertical="center" wrapText="1"/>
      <protection/>
    </xf>
  </cellXfs>
  <cellStyles count="7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CUADRO 1.10 PAX NACIONALES POR AEROPUERTO ABR 2010" xfId="47"/>
    <cellStyle name="Hipervínculo_CUADRO 1.11 CARGA NACIONAL POR AEROPUERTO ABR 2010" xfId="48"/>
    <cellStyle name="Hipervínculo_CUADRO 1.12 PAX INTERNACIONALES POR AEROPUERTO ABR 2010" xfId="49"/>
    <cellStyle name="Hipervínculo_CUADRO 1.13 CARGA INTERNACIONAL POR AEROPUERTO ABR 2010" xfId="50"/>
    <cellStyle name="Hipervínculo_CUADRO 1.8 PAX INTERNACIONALES PRINCIPALES RUTAS ABR 2010" xfId="51"/>
    <cellStyle name="Hipervínculo_CUADRO 1.8B PAX INTERNACIONALES POR CONTINENTE- PAIS ABR 2010" xfId="52"/>
    <cellStyle name="Hipervínculo_CUADRO 1.8C PAX INTERNACIONALES POR CONTINENTE- EMPRESA ABR 2010" xfId="53"/>
    <cellStyle name="Hipervínculo_CUADRO 1.9 CARGA INTERNACIONAL PRINCIPALES RUTAS ABR 2010" xfId="54"/>
    <cellStyle name="Hipervínculo_CUADRO 1.9B CARGA INTERNACIONAL POR CONTINENTE- PAIS ABR 2010" xfId="55"/>
    <cellStyle name="Hipervínculo_CUADRO 1.9C CARGA INTERNACIONAL POR CONTINENTE- EMPRESA ABR 2010" xfId="56"/>
    <cellStyle name="Incorrecto" xfId="57"/>
    <cellStyle name="Comma" xfId="58"/>
    <cellStyle name="Comma [0]" xfId="59"/>
    <cellStyle name="Currency" xfId="60"/>
    <cellStyle name="Currency [0]" xfId="61"/>
    <cellStyle name="Neutral" xfId="62"/>
    <cellStyle name="Normal_Cuadro 1.1 Comportamiento pasajeros y carga MARZO 2009" xfId="63"/>
    <cellStyle name="Normal_CUADRO 1.1 DEFINITIVO" xfId="64"/>
    <cellStyle name="Normal_CUADRO 1.10 PAX NACIONALES POR AEROPUERTO ABR 2010" xfId="65"/>
    <cellStyle name="Normal_CUADRO 1.11 CARGA NACIONAL POR AEROPUERTO ABR 2010" xfId="66"/>
    <cellStyle name="Normal_CUADRO 1.12 PAX INTERNACIONALES POR AEROPUERTO ABR 2010" xfId="67"/>
    <cellStyle name="Normal_CUADRO 1.13 CARGA INTERNACIONAL POR AEROPUERTO ABR 2010" xfId="68"/>
    <cellStyle name="Normal_CUADRO 1.2. PAX NACIONAL POR EMPRESA MAR 2009" xfId="69"/>
    <cellStyle name="Normal_CUADRO 1.3. CARGA NACIONAL POR EMPRESA MAR 2009" xfId="70"/>
    <cellStyle name="Normal_CUADRO 1.4  PAX INTERNAL POR EMPRESA MAR 2005" xfId="71"/>
    <cellStyle name="Normal_CUADRO 1.6 PAX NACIONALES PRINCIPALES RUTAS MAR 2009" xfId="72"/>
    <cellStyle name="Normal_CUADRO 1.6B  PAX NALES RUTAS TRONCALES X EMPRESA MAR 2009" xfId="73"/>
    <cellStyle name="Normal_CUADRO 1.7 CARGA NACIONAL PRINCIPALES RUTAS MAR 2009" xfId="74"/>
    <cellStyle name="Normal_CUADRO 1.8 PAX INTERNACIONALES PRINCIPALES RUTAS ABR 2010" xfId="75"/>
    <cellStyle name="Normal_CUADRO 1.8B PAX INTERNACIONALES POR CONTINENTE- PAIS ABR 2010" xfId="76"/>
    <cellStyle name="Normal_CUADRO 1.8C PAX INTERNACIONALES POR CONTINENTE- EMPRESA ABR 2010" xfId="77"/>
    <cellStyle name="Normal_CUADRO 1.9 CARGA INTERNACIONAL PRINCIPALES RUTAS ABR 2010" xfId="78"/>
    <cellStyle name="Normal_CUADRO 1.9B CARGA INTERNACIONAL POR CONTINENTE- PAIS ABR 2010" xfId="79"/>
    <cellStyle name="Normal_CUADRO 1.9C CARGA INTERNACIONAL POR CONTINENTE- EMPRESA ABR 2010" xfId="80"/>
    <cellStyle name="Notas" xfId="81"/>
    <cellStyle name="Percent" xfId="82"/>
    <cellStyle name="Salida" xfId="83"/>
    <cellStyle name="Texto de advertencia" xfId="84"/>
    <cellStyle name="Texto explicativo" xfId="85"/>
    <cellStyle name="Título" xfId="86"/>
    <cellStyle name="Título 1" xfId="87"/>
    <cellStyle name="Título 2" xfId="88"/>
    <cellStyle name="Título 3" xfId="89"/>
    <cellStyle name="Título_CUADRO 1.10 PAX NACIONALES POR AEROPUERTO ABR 2010" xfId="90"/>
    <cellStyle name="Total" xfId="91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3752850</xdr:colOff>
      <xdr:row>1</xdr:row>
      <xdr:rowOff>57150</xdr:rowOff>
    </xdr:from>
    <xdr:to>
      <xdr:col>2</xdr:col>
      <xdr:colOff>4676775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85725"/>
          <a:ext cx="923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35"/>
  <sheetViews>
    <sheetView showGridLines="0" tabSelected="1" zoomScale="115" zoomScaleNormal="115" workbookViewId="0" topLeftCell="A1">
      <selection activeCell="A1" sqref="A1"/>
    </sheetView>
  </sheetViews>
  <sheetFormatPr defaultColWidth="11.421875" defaultRowHeight="12.75"/>
  <cols>
    <col min="1" max="1" width="1.1484375" style="750" customWidth="1"/>
    <col min="2" max="2" width="22.8515625" style="750" customWidth="1"/>
    <col min="3" max="3" width="74.57421875" style="750" customWidth="1"/>
    <col min="4" max="16384" width="11.421875" style="750" customWidth="1"/>
  </cols>
  <sheetData>
    <row r="1" ht="2.25" customHeight="1">
      <c r="B1" s="749"/>
    </row>
    <row r="2" spans="2:3" ht="11.25" customHeight="1">
      <c r="B2" s="751"/>
      <c r="C2" s="752"/>
    </row>
    <row r="3" spans="2:3" ht="21.75" customHeight="1">
      <c r="B3" s="753" t="s">
        <v>300</v>
      </c>
      <c r="C3" s="754"/>
    </row>
    <row r="4" spans="2:3" ht="18" customHeight="1">
      <c r="B4" s="755" t="s">
        <v>301</v>
      </c>
      <c r="C4" s="754"/>
    </row>
    <row r="5" spans="2:3" ht="18" customHeight="1">
      <c r="B5" s="756" t="s">
        <v>302</v>
      </c>
      <c r="C5" s="754"/>
    </row>
    <row r="6" spans="2:3" ht="9" customHeight="1">
      <c r="B6" s="757"/>
      <c r="C6" s="754"/>
    </row>
    <row r="7" spans="2:3" ht="3" customHeight="1">
      <c r="B7" s="758"/>
      <c r="C7" s="759"/>
    </row>
    <row r="8" spans="2:5" ht="24">
      <c r="B8" s="788" t="s">
        <v>345</v>
      </c>
      <c r="C8" s="789"/>
      <c r="E8" s="760"/>
    </row>
    <row r="9" spans="2:5" ht="23.25">
      <c r="B9" s="792" t="s">
        <v>303</v>
      </c>
      <c r="C9" s="793"/>
      <c r="E9" s="760"/>
    </row>
    <row r="10" spans="2:3" ht="20.25" customHeight="1">
      <c r="B10" s="790" t="s">
        <v>304</v>
      </c>
      <c r="C10" s="791"/>
    </row>
    <row r="11" spans="2:3" ht="4.5" customHeight="1">
      <c r="B11" s="761"/>
      <c r="C11" s="762"/>
    </row>
    <row r="12" spans="1:3" ht="18" customHeight="1">
      <c r="A12" s="785"/>
      <c r="B12" s="786" t="s">
        <v>350</v>
      </c>
      <c r="C12" s="787" t="s">
        <v>351</v>
      </c>
    </row>
    <row r="13" spans="2:3" ht="18" customHeight="1">
      <c r="B13" s="763" t="s">
        <v>305</v>
      </c>
      <c r="C13" s="764" t="s">
        <v>306</v>
      </c>
    </row>
    <row r="14" spans="2:3" ht="18" customHeight="1">
      <c r="B14" s="765" t="s">
        <v>307</v>
      </c>
      <c r="C14" s="766" t="s">
        <v>308</v>
      </c>
    </row>
    <row r="15" spans="2:3" ht="18" customHeight="1">
      <c r="B15" s="763" t="s">
        <v>309</v>
      </c>
      <c r="C15" s="767" t="s">
        <v>310</v>
      </c>
    </row>
    <row r="16" spans="2:3" ht="18" customHeight="1">
      <c r="B16" s="765" t="s">
        <v>311</v>
      </c>
      <c r="C16" s="766" t="s">
        <v>312</v>
      </c>
    </row>
    <row r="17" spans="2:3" ht="18" customHeight="1">
      <c r="B17" s="763" t="s">
        <v>313</v>
      </c>
      <c r="C17" s="767" t="s">
        <v>314</v>
      </c>
    </row>
    <row r="18" spans="2:3" ht="18" customHeight="1">
      <c r="B18" s="765" t="s">
        <v>315</v>
      </c>
      <c r="C18" s="766" t="s">
        <v>316</v>
      </c>
    </row>
    <row r="19" spans="2:3" ht="18" customHeight="1">
      <c r="B19" s="763" t="s">
        <v>317</v>
      </c>
      <c r="C19" s="767" t="s">
        <v>318</v>
      </c>
    </row>
    <row r="20" spans="2:3" ht="18" customHeight="1">
      <c r="B20" s="765" t="s">
        <v>319</v>
      </c>
      <c r="C20" s="766" t="s">
        <v>320</v>
      </c>
    </row>
    <row r="21" spans="2:3" ht="18" customHeight="1">
      <c r="B21" s="763" t="s">
        <v>321</v>
      </c>
      <c r="C21" s="767" t="s">
        <v>322</v>
      </c>
    </row>
    <row r="22" spans="2:3" ht="18" customHeight="1">
      <c r="B22" s="765" t="s">
        <v>323</v>
      </c>
      <c r="C22" s="766" t="s">
        <v>324</v>
      </c>
    </row>
    <row r="23" spans="2:3" ht="18" customHeight="1">
      <c r="B23" s="763" t="s">
        <v>325</v>
      </c>
      <c r="C23" s="767" t="s">
        <v>326</v>
      </c>
    </row>
    <row r="24" spans="2:3" ht="18" customHeight="1">
      <c r="B24" s="765" t="s">
        <v>327</v>
      </c>
      <c r="C24" s="766" t="s">
        <v>328</v>
      </c>
    </row>
    <row r="25" spans="2:3" ht="18" customHeight="1">
      <c r="B25" s="763" t="s">
        <v>329</v>
      </c>
      <c r="C25" s="767" t="s">
        <v>330</v>
      </c>
    </row>
    <row r="26" spans="2:3" ht="18" customHeight="1">
      <c r="B26" s="765" t="s">
        <v>331</v>
      </c>
      <c r="C26" s="766" t="s">
        <v>332</v>
      </c>
    </row>
    <row r="27" spans="2:3" ht="18" customHeight="1">
      <c r="B27" s="763" t="s">
        <v>333</v>
      </c>
      <c r="C27" s="767" t="s">
        <v>334</v>
      </c>
    </row>
    <row r="28" spans="2:3" ht="18" customHeight="1">
      <c r="B28" s="765" t="s">
        <v>335</v>
      </c>
      <c r="C28" s="766" t="s">
        <v>336</v>
      </c>
    </row>
    <row r="29" spans="2:3" ht="18" customHeight="1">
      <c r="B29" s="763" t="s">
        <v>337</v>
      </c>
      <c r="C29" s="767" t="s">
        <v>338</v>
      </c>
    </row>
    <row r="30" spans="2:3" ht="18" customHeight="1">
      <c r="B30" s="765" t="s">
        <v>339</v>
      </c>
      <c r="C30" s="766" t="s">
        <v>340</v>
      </c>
    </row>
    <row r="31" ht="6" customHeight="1"/>
    <row r="32" ht="15.75">
      <c r="B32" s="768" t="s">
        <v>341</v>
      </c>
    </row>
    <row r="33" ht="15">
      <c r="B33" s="769" t="s">
        <v>342</v>
      </c>
    </row>
    <row r="34" ht="14.25">
      <c r="B34" s="770" t="s">
        <v>343</v>
      </c>
    </row>
    <row r="35" ht="12.75">
      <c r="B35" s="771" t="s">
        <v>344</v>
      </c>
    </row>
  </sheetData>
  <mergeCells count="3">
    <mergeCell ref="B8:C8"/>
    <mergeCell ref="B10:C10"/>
    <mergeCell ref="B9:C9"/>
  </mergeCells>
  <hyperlinks>
    <hyperlink ref="C13" location="'CUADRO 1.1'!A1" display="Comportamiento del Transporte aéreo regular - Pasajeros y Carga"/>
    <hyperlink ref="C14" location="'CUADRO 1,2'!A1" display="Pasajeros Nacionales por empresa"/>
    <hyperlink ref="C15" location="'CUADRO 1,3'!A1" display="Carga nacional por empresa"/>
    <hyperlink ref="C16" location="'CUADRO 1,4'!A1" display="Pasajeros Internacionales por empresa"/>
    <hyperlink ref="C17" location="'CUADRO 1.5'!A1" display="Carga internacional por empresa"/>
    <hyperlink ref="C18" location="'CUADRO 1.6'!A1" display="Pasajeros Nacionales por principales rutas"/>
    <hyperlink ref="C19" location="'CUADRO 1.6 B'!A1" display="Pasajeros Rutas troncales por empresa"/>
    <hyperlink ref="C20" location="'CUADRO 1,7'!A1" display="Carga nacional por principales rutas"/>
    <hyperlink ref="C21" location="'CUADRO 1,8'!A1" display="Pasajeros internacionales por principales rutas"/>
    <hyperlink ref="C22" location="'CUADRO 1.8 B'!A1" display="Pasajeros internacionales Continente - País"/>
    <hyperlink ref="C23" location="'CUADRO 1.8 C'!A1" display="Pasajeros internacionales Continente – Empresa"/>
    <hyperlink ref="C24" location="'CUADRO 1,9'!A1" display="Carga internacional por principales rutas"/>
    <hyperlink ref="C25" location="'CUADRO 1.9 B'!A1" display="Carga internacional por Continente – País"/>
    <hyperlink ref="C26" location="'CUADRO 1.9C'!A1" display="Carga internacional por Continente – Empresa"/>
    <hyperlink ref="C27" location="'CUADRO 1.10'!A1" display="Pasajeros nacionales por aeropuerto"/>
    <hyperlink ref="C28" location="'CUADRO 1.11'!A1" display="Carga nacional por aeropuerto"/>
    <hyperlink ref="C29" location="'CUADRO 1.12'!A1" display="Pasajeros internacionales por aeropuerto"/>
    <hyperlink ref="C30" location="'CUADRO 1.13'!A1" display="Carga internacional por aeropuerto"/>
    <hyperlink ref="B35" r:id="rId1" display="juan.torres@aerocivil.gov.co"/>
    <hyperlink ref="C12" location="NOTAS!A1" display="Novedades importantes para la interpretación de la información."/>
  </hyperlinks>
  <printOptions/>
  <pageMargins left="0.75" right="0.75" top="1" bottom="1" header="0" footer="0"/>
  <pageSetup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I35"/>
  <sheetViews>
    <sheetView showGridLines="0" zoomScale="90" zoomScaleNormal="90" workbookViewId="0" topLeftCell="A1">
      <selection activeCell="L11" sqref="L11"/>
    </sheetView>
  </sheetViews>
  <sheetFormatPr defaultColWidth="9.140625" defaultRowHeight="12.75"/>
  <cols>
    <col min="1" max="1" width="17.421875" style="377" customWidth="1"/>
    <col min="2" max="2" width="9.7109375" style="377" customWidth="1"/>
    <col min="3" max="3" width="10.421875" style="377" customWidth="1"/>
    <col min="4" max="5" width="9.421875" style="377" customWidth="1"/>
    <col min="6" max="6" width="10.421875" style="377" customWidth="1"/>
    <col min="7" max="7" width="9.8515625" style="377" customWidth="1"/>
    <col min="8" max="8" width="11.28125" style="377" customWidth="1"/>
    <col min="9" max="9" width="9.8515625" style="377" customWidth="1"/>
    <col min="10" max="16384" width="9.140625" style="377" customWidth="1"/>
  </cols>
  <sheetData>
    <row r="1" spans="8:9" ht="18.75" thickBot="1">
      <c r="H1" s="844" t="s">
        <v>0</v>
      </c>
      <c r="I1" s="845"/>
    </row>
    <row r="2" ht="4.5" customHeight="1" thickBot="1"/>
    <row r="3" spans="1:9" ht="20.25" customHeight="1" thickBot="1" thickTop="1">
      <c r="A3" s="918" t="s">
        <v>153</v>
      </c>
      <c r="B3" s="919"/>
      <c r="C3" s="919"/>
      <c r="D3" s="919"/>
      <c r="E3" s="919"/>
      <c r="F3" s="919"/>
      <c r="G3" s="919"/>
      <c r="H3" s="919"/>
      <c r="I3" s="920"/>
    </row>
    <row r="4" spans="1:9" s="378" customFormat="1" ht="20.25" customHeight="1" thickBot="1" thickTop="1">
      <c r="A4" s="916" t="s">
        <v>106</v>
      </c>
      <c r="B4" s="911" t="s">
        <v>39</v>
      </c>
      <c r="C4" s="912"/>
      <c r="D4" s="912"/>
      <c r="E4" s="913"/>
      <c r="F4" s="914" t="s">
        <v>40</v>
      </c>
      <c r="G4" s="914"/>
      <c r="H4" s="914"/>
      <c r="I4" s="915"/>
    </row>
    <row r="5" spans="1:9" s="382" customFormat="1" ht="32.25" customHeight="1" thickBot="1">
      <c r="A5" s="917"/>
      <c r="B5" s="379" t="s">
        <v>41</v>
      </c>
      <c r="C5" s="380" t="s">
        <v>42</v>
      </c>
      <c r="D5" s="379" t="s">
        <v>43</v>
      </c>
      <c r="E5" s="381" t="s">
        <v>44</v>
      </c>
      <c r="F5" s="379" t="s">
        <v>30</v>
      </c>
      <c r="G5" s="380" t="s">
        <v>42</v>
      </c>
      <c r="H5" s="379" t="s">
        <v>29</v>
      </c>
      <c r="I5" s="381" t="s">
        <v>44</v>
      </c>
    </row>
    <row r="6" spans="1:9" s="388" customFormat="1" ht="18" customHeight="1" thickBot="1" thickTop="1">
      <c r="A6" s="383" t="s">
        <v>107</v>
      </c>
      <c r="B6" s="384">
        <f>SUM(B7:B33)</f>
        <v>7568.480999999999</v>
      </c>
      <c r="C6" s="385">
        <f>SUM(C7:C33)</f>
        <v>0.9999999999999999</v>
      </c>
      <c r="D6" s="386">
        <f>SUM(D7:D33)</f>
        <v>7651.128999999998</v>
      </c>
      <c r="E6" s="387">
        <f aca="true" t="shared" si="0" ref="E6:E33">(B6/D6-1)</f>
        <v>-0.01080206594347044</v>
      </c>
      <c r="F6" s="386">
        <f>SUM(F7:F33)</f>
        <v>31622.915000000023</v>
      </c>
      <c r="G6" s="385">
        <f>SUM(G7:G33)</f>
        <v>1.0000000000000002</v>
      </c>
      <c r="H6" s="386">
        <f>SUM(H7:H33)</f>
        <v>30329.625000000007</v>
      </c>
      <c r="I6" s="387">
        <f aca="true" t="shared" si="1" ref="I6:I33">(F6/H6-1)</f>
        <v>0.042641147063309015</v>
      </c>
    </row>
    <row r="7" spans="1:9" s="395" customFormat="1" ht="18" customHeight="1" thickTop="1">
      <c r="A7" s="389" t="s">
        <v>111</v>
      </c>
      <c r="B7" s="390">
        <v>1282.195</v>
      </c>
      <c r="C7" s="391">
        <f aca="true" t="shared" si="2" ref="C7:C33">B7/$B$6</f>
        <v>0.1694124620250748</v>
      </c>
      <c r="D7" s="390">
        <v>795.0819999999999</v>
      </c>
      <c r="E7" s="392">
        <f t="shared" si="0"/>
        <v>0.6126575623646369</v>
      </c>
      <c r="F7" s="393">
        <v>4353.725999999999</v>
      </c>
      <c r="G7" s="394">
        <f aca="true" t="shared" si="3" ref="G7:G33">(F7/$F$6)</f>
        <v>0.13767630213723167</v>
      </c>
      <c r="H7" s="390">
        <v>2297.145</v>
      </c>
      <c r="I7" s="392">
        <f t="shared" si="1"/>
        <v>0.8952769633610411</v>
      </c>
    </row>
    <row r="8" spans="1:9" s="395" customFormat="1" ht="18" customHeight="1">
      <c r="A8" s="389" t="s">
        <v>108</v>
      </c>
      <c r="B8" s="390">
        <v>1144.4030000000002</v>
      </c>
      <c r="C8" s="391">
        <f t="shared" si="2"/>
        <v>0.15120643098661415</v>
      </c>
      <c r="D8" s="390">
        <v>1129.022</v>
      </c>
      <c r="E8" s="392">
        <f t="shared" si="0"/>
        <v>0.013623295205939634</v>
      </c>
      <c r="F8" s="393">
        <v>4614.17</v>
      </c>
      <c r="G8" s="394">
        <f t="shared" si="3"/>
        <v>0.14591222852162733</v>
      </c>
      <c r="H8" s="390">
        <v>4637.963</v>
      </c>
      <c r="I8" s="392">
        <f t="shared" si="1"/>
        <v>-0.005130053862007933</v>
      </c>
    </row>
    <row r="9" spans="1:9" s="395" customFormat="1" ht="18" customHeight="1">
      <c r="A9" s="389" t="s">
        <v>109</v>
      </c>
      <c r="B9" s="390">
        <v>972.6869999999998</v>
      </c>
      <c r="C9" s="391">
        <f t="shared" si="2"/>
        <v>0.12851812668882961</v>
      </c>
      <c r="D9" s="390">
        <v>981.345</v>
      </c>
      <c r="E9" s="392">
        <f t="shared" si="0"/>
        <v>-0.008822585329318677</v>
      </c>
      <c r="F9" s="393">
        <v>3651.0589999999993</v>
      </c>
      <c r="G9" s="394">
        <f t="shared" si="3"/>
        <v>0.1154561178183604</v>
      </c>
      <c r="H9" s="390">
        <v>3835.011000000001</v>
      </c>
      <c r="I9" s="392">
        <f t="shared" si="1"/>
        <v>-0.047966485624161614</v>
      </c>
    </row>
    <row r="10" spans="1:9" s="395" customFormat="1" ht="18" customHeight="1">
      <c r="A10" s="389" t="s">
        <v>129</v>
      </c>
      <c r="B10" s="390">
        <v>654.567</v>
      </c>
      <c r="C10" s="391">
        <f t="shared" si="2"/>
        <v>0.0864859144126807</v>
      </c>
      <c r="D10" s="390">
        <v>698.8009999999998</v>
      </c>
      <c r="E10" s="392">
        <f t="shared" si="0"/>
        <v>-0.06329985217536871</v>
      </c>
      <c r="F10" s="393">
        <v>3791.7960000000007</v>
      </c>
      <c r="G10" s="394">
        <f t="shared" si="3"/>
        <v>0.11990659305127305</v>
      </c>
      <c r="H10" s="390">
        <v>3675.0689999999995</v>
      </c>
      <c r="I10" s="392">
        <f t="shared" si="1"/>
        <v>0.03176185263460396</v>
      </c>
    </row>
    <row r="11" spans="1:9" s="395" customFormat="1" ht="18" customHeight="1">
      <c r="A11" s="389" t="s">
        <v>110</v>
      </c>
      <c r="B11" s="390">
        <v>456.28099999999995</v>
      </c>
      <c r="C11" s="391">
        <f t="shared" si="2"/>
        <v>0.06028699814401331</v>
      </c>
      <c r="D11" s="390">
        <v>283.58</v>
      </c>
      <c r="E11" s="392">
        <f t="shared" si="0"/>
        <v>0.6090027505465829</v>
      </c>
      <c r="F11" s="393">
        <v>1718.8590000000002</v>
      </c>
      <c r="G11" s="394">
        <f t="shared" si="3"/>
        <v>0.05435485628064329</v>
      </c>
      <c r="H11" s="390">
        <v>1180.648</v>
      </c>
      <c r="I11" s="392">
        <f t="shared" si="1"/>
        <v>0.4558606798978191</v>
      </c>
    </row>
    <row r="12" spans="1:9" s="395" customFormat="1" ht="18" customHeight="1">
      <c r="A12" s="389" t="s">
        <v>117</v>
      </c>
      <c r="B12" s="390">
        <v>263.021</v>
      </c>
      <c r="C12" s="391">
        <f t="shared" si="2"/>
        <v>0.03475215171974404</v>
      </c>
      <c r="D12" s="390">
        <v>207.82</v>
      </c>
      <c r="E12" s="392">
        <f t="shared" si="0"/>
        <v>0.2656192859205082</v>
      </c>
      <c r="F12" s="393">
        <v>1148.493</v>
      </c>
      <c r="G12" s="394">
        <f t="shared" si="3"/>
        <v>0.03631837861879587</v>
      </c>
      <c r="H12" s="390">
        <v>812.6260000000001</v>
      </c>
      <c r="I12" s="392">
        <f t="shared" si="1"/>
        <v>0.4133106742831263</v>
      </c>
    </row>
    <row r="13" spans="1:9" s="395" customFormat="1" ht="18" customHeight="1">
      <c r="A13" s="389" t="s">
        <v>121</v>
      </c>
      <c r="B13" s="390">
        <v>149.321</v>
      </c>
      <c r="C13" s="391">
        <f t="shared" si="2"/>
        <v>0.019729322171780576</v>
      </c>
      <c r="D13" s="390">
        <v>220.94899999999998</v>
      </c>
      <c r="E13" s="392">
        <f t="shared" si="0"/>
        <v>-0.3241834088409542</v>
      </c>
      <c r="F13" s="393">
        <v>679.196</v>
      </c>
      <c r="G13" s="394">
        <f t="shared" si="3"/>
        <v>0.021477969377585827</v>
      </c>
      <c r="H13" s="390">
        <v>842.61</v>
      </c>
      <c r="I13" s="392">
        <f t="shared" si="1"/>
        <v>-0.19393788348108854</v>
      </c>
    </row>
    <row r="14" spans="1:9" s="395" customFormat="1" ht="18" customHeight="1">
      <c r="A14" s="389" t="s">
        <v>114</v>
      </c>
      <c r="B14" s="390">
        <v>132.51399999999998</v>
      </c>
      <c r="C14" s="391">
        <f t="shared" si="2"/>
        <v>0.017508665213006414</v>
      </c>
      <c r="D14" s="390">
        <v>95.32399999999998</v>
      </c>
      <c r="E14" s="392">
        <f t="shared" si="0"/>
        <v>0.3901430909319794</v>
      </c>
      <c r="F14" s="393">
        <v>461.63700000000006</v>
      </c>
      <c r="G14" s="394">
        <f t="shared" si="3"/>
        <v>0.01459817983256761</v>
      </c>
      <c r="H14" s="390">
        <v>358.815</v>
      </c>
      <c r="I14" s="392">
        <f t="shared" si="1"/>
        <v>0.2865599264244807</v>
      </c>
    </row>
    <row r="15" spans="1:9" s="395" customFormat="1" ht="18" customHeight="1">
      <c r="A15" s="389" t="s">
        <v>116</v>
      </c>
      <c r="B15" s="390">
        <v>106.289</v>
      </c>
      <c r="C15" s="391">
        <f t="shared" si="2"/>
        <v>0.014043637025712295</v>
      </c>
      <c r="D15" s="390">
        <v>89.89</v>
      </c>
      <c r="E15" s="392">
        <f t="shared" si="0"/>
        <v>0.1824340861052398</v>
      </c>
      <c r="F15" s="393">
        <v>431.24199999999985</v>
      </c>
      <c r="G15" s="394">
        <f t="shared" si="3"/>
        <v>0.013637009744357834</v>
      </c>
      <c r="H15" s="390">
        <v>332.90599999999995</v>
      </c>
      <c r="I15" s="392">
        <f t="shared" si="1"/>
        <v>0.29538668573110693</v>
      </c>
    </row>
    <row r="16" spans="1:9" s="395" customFormat="1" ht="18" customHeight="1">
      <c r="A16" s="389" t="s">
        <v>115</v>
      </c>
      <c r="B16" s="390">
        <v>100.801</v>
      </c>
      <c r="C16" s="391">
        <f t="shared" si="2"/>
        <v>0.013318524549377877</v>
      </c>
      <c r="D16" s="390">
        <v>100.78800000000001</v>
      </c>
      <c r="E16" s="392">
        <f t="shared" si="0"/>
        <v>0.0001289836091598051</v>
      </c>
      <c r="F16" s="393">
        <v>370.568</v>
      </c>
      <c r="G16" s="394">
        <f t="shared" si="3"/>
        <v>0.011718337793969965</v>
      </c>
      <c r="H16" s="390">
        <v>364.0319999999999</v>
      </c>
      <c r="I16" s="392">
        <f t="shared" si="1"/>
        <v>0.017954465541490938</v>
      </c>
    </row>
    <row r="17" spans="1:9" s="395" customFormat="1" ht="18" customHeight="1">
      <c r="A17" s="389" t="s">
        <v>113</v>
      </c>
      <c r="B17" s="390">
        <v>89.654</v>
      </c>
      <c r="C17" s="391">
        <f t="shared" si="2"/>
        <v>0.011845705895278063</v>
      </c>
      <c r="D17" s="390">
        <v>72.67399999999999</v>
      </c>
      <c r="E17" s="392">
        <f t="shared" si="0"/>
        <v>0.2336461458018</v>
      </c>
      <c r="F17" s="393">
        <v>480.145</v>
      </c>
      <c r="G17" s="394">
        <f t="shared" si="3"/>
        <v>0.015183451620446743</v>
      </c>
      <c r="H17" s="390">
        <v>308.0109999999999</v>
      </c>
      <c r="I17" s="392">
        <f t="shared" si="1"/>
        <v>0.5588566642100448</v>
      </c>
    </row>
    <row r="18" spans="1:9" s="395" customFormat="1" ht="18" customHeight="1">
      <c r="A18" s="389" t="s">
        <v>140</v>
      </c>
      <c r="B18" s="390">
        <v>86.551</v>
      </c>
      <c r="C18" s="391">
        <f t="shared" si="2"/>
        <v>0.011435716096796705</v>
      </c>
      <c r="D18" s="390">
        <v>178.037</v>
      </c>
      <c r="E18" s="392">
        <f t="shared" si="0"/>
        <v>-0.5138594786476969</v>
      </c>
      <c r="F18" s="393">
        <v>367.0119999999999</v>
      </c>
      <c r="G18" s="394">
        <f t="shared" si="3"/>
        <v>0.011605887692516633</v>
      </c>
      <c r="H18" s="390">
        <v>656.841</v>
      </c>
      <c r="I18" s="392">
        <f t="shared" si="1"/>
        <v>-0.44124681620057227</v>
      </c>
    </row>
    <row r="19" spans="1:9" s="395" customFormat="1" ht="18" customHeight="1">
      <c r="A19" s="389" t="s">
        <v>112</v>
      </c>
      <c r="B19" s="390">
        <v>85.33200000000001</v>
      </c>
      <c r="C19" s="391">
        <f t="shared" si="2"/>
        <v>0.011274653394782919</v>
      </c>
      <c r="D19" s="390">
        <v>52.71300000000001</v>
      </c>
      <c r="E19" s="392">
        <f t="shared" si="0"/>
        <v>0.6188037106596096</v>
      </c>
      <c r="F19" s="393">
        <v>291.77</v>
      </c>
      <c r="G19" s="394">
        <f t="shared" si="3"/>
        <v>0.00922653714877328</v>
      </c>
      <c r="H19" s="390">
        <v>229.796</v>
      </c>
      <c r="I19" s="392">
        <f t="shared" si="1"/>
        <v>0.2696913784400077</v>
      </c>
    </row>
    <row r="20" spans="1:9" s="395" customFormat="1" ht="18" customHeight="1">
      <c r="A20" s="389" t="s">
        <v>138</v>
      </c>
      <c r="B20" s="390">
        <v>60.273</v>
      </c>
      <c r="C20" s="391">
        <f t="shared" si="2"/>
        <v>0.00796368518332807</v>
      </c>
      <c r="D20" s="390">
        <v>70.76</v>
      </c>
      <c r="E20" s="392">
        <f t="shared" si="0"/>
        <v>-0.1482052006783494</v>
      </c>
      <c r="F20" s="393">
        <v>294.98400000000004</v>
      </c>
      <c r="G20" s="394">
        <f t="shared" si="3"/>
        <v>0.009328172307960852</v>
      </c>
      <c r="H20" s="390">
        <v>274.43600000000004</v>
      </c>
      <c r="I20" s="392">
        <f t="shared" si="1"/>
        <v>0.07487355886253999</v>
      </c>
    </row>
    <row r="21" spans="1:9" s="395" customFormat="1" ht="18" customHeight="1">
      <c r="A21" s="389" t="s">
        <v>136</v>
      </c>
      <c r="B21" s="390">
        <v>49.712999999999994</v>
      </c>
      <c r="C21" s="391">
        <f t="shared" si="2"/>
        <v>0.006568425024783705</v>
      </c>
      <c r="D21" s="390">
        <v>55.914</v>
      </c>
      <c r="E21" s="392">
        <f t="shared" si="0"/>
        <v>-0.11090245734520887</v>
      </c>
      <c r="F21" s="393">
        <v>224.15</v>
      </c>
      <c r="G21" s="394">
        <f t="shared" si="3"/>
        <v>0.007088214353420608</v>
      </c>
      <c r="H21" s="390">
        <v>255.665</v>
      </c>
      <c r="I21" s="392">
        <f t="shared" si="1"/>
        <v>-0.12326677488119209</v>
      </c>
    </row>
    <row r="22" spans="1:9" s="395" customFormat="1" ht="18" customHeight="1">
      <c r="A22" s="389" t="s">
        <v>130</v>
      </c>
      <c r="B22" s="390">
        <v>48.828</v>
      </c>
      <c r="C22" s="391">
        <f t="shared" si="2"/>
        <v>0.006451492710360244</v>
      </c>
      <c r="D22" s="390">
        <v>62.473</v>
      </c>
      <c r="E22" s="392">
        <f t="shared" si="0"/>
        <v>-0.21841435500136053</v>
      </c>
      <c r="F22" s="393">
        <v>161.993</v>
      </c>
      <c r="G22" s="394">
        <f t="shared" si="3"/>
        <v>0.005122646030576241</v>
      </c>
      <c r="H22" s="390">
        <v>303.52</v>
      </c>
      <c r="I22" s="392">
        <f t="shared" si="1"/>
        <v>-0.4662855824986821</v>
      </c>
    </row>
    <row r="23" spans="1:9" s="395" customFormat="1" ht="18" customHeight="1">
      <c r="A23" s="389" t="s">
        <v>120</v>
      </c>
      <c r="B23" s="390">
        <v>38.31099999999999</v>
      </c>
      <c r="C23" s="391">
        <f t="shared" si="2"/>
        <v>0.005061914008900861</v>
      </c>
      <c r="D23" s="390">
        <v>67.37299999999999</v>
      </c>
      <c r="E23" s="392">
        <f t="shared" si="0"/>
        <v>-0.4313597435174328</v>
      </c>
      <c r="F23" s="393">
        <v>172.607</v>
      </c>
      <c r="G23" s="394">
        <f t="shared" si="3"/>
        <v>0.005458288712473214</v>
      </c>
      <c r="H23" s="390">
        <v>505.62</v>
      </c>
      <c r="I23" s="392">
        <f t="shared" si="1"/>
        <v>-0.6586230766188046</v>
      </c>
    </row>
    <row r="24" spans="1:9" s="395" customFormat="1" ht="18" customHeight="1">
      <c r="A24" s="389" t="s">
        <v>127</v>
      </c>
      <c r="B24" s="390">
        <v>31.48</v>
      </c>
      <c r="C24" s="391">
        <f t="shared" si="2"/>
        <v>0.004159355093842477</v>
      </c>
      <c r="D24" s="390">
        <v>43.839</v>
      </c>
      <c r="E24" s="392">
        <f t="shared" si="0"/>
        <v>-0.2819179269600127</v>
      </c>
      <c r="F24" s="393">
        <v>150</v>
      </c>
      <c r="G24" s="394">
        <f t="shared" si="3"/>
        <v>0.00474339573059599</v>
      </c>
      <c r="H24" s="390">
        <v>190.02799999999993</v>
      </c>
      <c r="I24" s="392">
        <f t="shared" si="1"/>
        <v>-0.21064264213694794</v>
      </c>
    </row>
    <row r="25" spans="1:9" s="395" customFormat="1" ht="18" customHeight="1">
      <c r="A25" s="389" t="s">
        <v>144</v>
      </c>
      <c r="B25" s="390">
        <v>29.903</v>
      </c>
      <c r="C25" s="391">
        <f t="shared" si="2"/>
        <v>0.003950990958423494</v>
      </c>
      <c r="D25" s="390">
        <v>13.01</v>
      </c>
      <c r="E25" s="392">
        <f t="shared" si="0"/>
        <v>1.2984627209838586</v>
      </c>
      <c r="F25" s="393">
        <v>71.925</v>
      </c>
      <c r="G25" s="394">
        <f t="shared" si="3"/>
        <v>0.002274458252820777</v>
      </c>
      <c r="H25" s="390">
        <v>48.827000000000005</v>
      </c>
      <c r="I25" s="392">
        <f t="shared" si="1"/>
        <v>0.4730579392549201</v>
      </c>
    </row>
    <row r="26" spans="1:9" s="395" customFormat="1" ht="18" customHeight="1">
      <c r="A26" s="389" t="s">
        <v>126</v>
      </c>
      <c r="B26" s="390">
        <v>26.167</v>
      </c>
      <c r="C26" s="391">
        <f t="shared" si="2"/>
        <v>0.0034573648265748447</v>
      </c>
      <c r="D26" s="390">
        <v>47.768</v>
      </c>
      <c r="E26" s="392">
        <f t="shared" si="0"/>
        <v>-0.45220649807402447</v>
      </c>
      <c r="F26" s="393">
        <v>122.85799999999999</v>
      </c>
      <c r="G26" s="394">
        <f t="shared" si="3"/>
        <v>0.003885094084463747</v>
      </c>
      <c r="H26" s="390">
        <v>178.769</v>
      </c>
      <c r="I26" s="392">
        <f t="shared" si="1"/>
        <v>-0.3127555672404053</v>
      </c>
    </row>
    <row r="27" spans="1:9" s="395" customFormat="1" ht="18" customHeight="1">
      <c r="A27" s="389" t="s">
        <v>119</v>
      </c>
      <c r="B27" s="390">
        <v>22.45</v>
      </c>
      <c r="C27" s="391">
        <f t="shared" si="2"/>
        <v>0.0029662491059963027</v>
      </c>
      <c r="D27" s="390">
        <v>20.626</v>
      </c>
      <c r="E27" s="392">
        <f t="shared" si="0"/>
        <v>0.08843207602055658</v>
      </c>
      <c r="F27" s="393">
        <v>81.48899999999999</v>
      </c>
      <c r="G27" s="394">
        <f t="shared" si="3"/>
        <v>0.002576897164603577</v>
      </c>
      <c r="H27" s="390">
        <v>76.828</v>
      </c>
      <c r="I27" s="392">
        <f t="shared" si="1"/>
        <v>0.060667985630238785</v>
      </c>
    </row>
    <row r="28" spans="1:9" s="395" customFormat="1" ht="18" customHeight="1">
      <c r="A28" s="389" t="s">
        <v>124</v>
      </c>
      <c r="B28" s="390">
        <v>21.656</v>
      </c>
      <c r="C28" s="391">
        <f t="shared" si="2"/>
        <v>0.0028613403402875694</v>
      </c>
      <c r="D28" s="390">
        <v>25.748</v>
      </c>
      <c r="E28" s="392">
        <f t="shared" si="0"/>
        <v>-0.15892496504582887</v>
      </c>
      <c r="F28" s="393">
        <v>120.26700000000002</v>
      </c>
      <c r="G28" s="394">
        <f t="shared" si="3"/>
        <v>0.0038031598288772537</v>
      </c>
      <c r="H28" s="390">
        <v>114.593</v>
      </c>
      <c r="I28" s="392">
        <f t="shared" si="1"/>
        <v>0.04951436824238842</v>
      </c>
    </row>
    <row r="29" spans="1:9" s="395" customFormat="1" ht="18" customHeight="1">
      <c r="A29" s="389" t="s">
        <v>122</v>
      </c>
      <c r="B29" s="390">
        <v>21.386</v>
      </c>
      <c r="C29" s="391">
        <f t="shared" si="2"/>
        <v>0.0028256660748702416</v>
      </c>
      <c r="D29" s="390">
        <v>13.472999999999999</v>
      </c>
      <c r="E29" s="392">
        <f t="shared" si="0"/>
        <v>0.5873227937356194</v>
      </c>
      <c r="F29" s="393">
        <v>75.62</v>
      </c>
      <c r="G29" s="394">
        <f t="shared" si="3"/>
        <v>0.0023913039009844585</v>
      </c>
      <c r="H29" s="390">
        <v>56.506</v>
      </c>
      <c r="I29" s="392">
        <f t="shared" si="1"/>
        <v>0.3382649630127774</v>
      </c>
    </row>
    <row r="30" spans="1:9" s="395" customFormat="1" ht="18" customHeight="1">
      <c r="A30" s="389" t="s">
        <v>118</v>
      </c>
      <c r="B30" s="390">
        <v>20.171</v>
      </c>
      <c r="C30" s="391">
        <f t="shared" si="2"/>
        <v>0.0026651318804922683</v>
      </c>
      <c r="D30" s="390">
        <v>17.244</v>
      </c>
      <c r="E30" s="392">
        <f t="shared" si="0"/>
        <v>0.16974019948967745</v>
      </c>
      <c r="F30" s="393">
        <v>71.96600000000001</v>
      </c>
      <c r="G30" s="394">
        <f t="shared" si="3"/>
        <v>0.0022757547809871405</v>
      </c>
      <c r="H30" s="390">
        <v>64.94200000000001</v>
      </c>
      <c r="I30" s="392">
        <f t="shared" si="1"/>
        <v>0.10815804872039658</v>
      </c>
    </row>
    <row r="31" spans="1:9" s="395" customFormat="1" ht="18" customHeight="1">
      <c r="A31" s="389" t="s">
        <v>146</v>
      </c>
      <c r="B31" s="390">
        <v>17.123</v>
      </c>
      <c r="C31" s="391">
        <f t="shared" si="2"/>
        <v>0.0022624090620033273</v>
      </c>
      <c r="D31" s="390">
        <v>26.142000000000003</v>
      </c>
      <c r="E31" s="392">
        <f t="shared" si="0"/>
        <v>-0.34500038252620313</v>
      </c>
      <c r="F31" s="393">
        <v>76.835</v>
      </c>
      <c r="G31" s="394">
        <f t="shared" si="3"/>
        <v>0.0024297254064022857</v>
      </c>
      <c r="H31" s="390">
        <v>94.823</v>
      </c>
      <c r="I31" s="392">
        <f t="shared" si="1"/>
        <v>-0.18970081098467673</v>
      </c>
    </row>
    <row r="32" spans="1:9" s="395" customFormat="1" ht="18" customHeight="1">
      <c r="A32" s="389" t="s">
        <v>123</v>
      </c>
      <c r="B32" s="390">
        <v>12.866</v>
      </c>
      <c r="C32" s="391">
        <f t="shared" si="2"/>
        <v>0.0016999448105901305</v>
      </c>
      <c r="D32" s="390">
        <v>8.268999999999998</v>
      </c>
      <c r="E32" s="392">
        <f t="shared" si="0"/>
        <v>0.5559317934453987</v>
      </c>
      <c r="F32" s="393">
        <v>35.58800000000001</v>
      </c>
      <c r="G32" s="394">
        <f t="shared" si="3"/>
        <v>0.0011253864484030008</v>
      </c>
      <c r="H32" s="390">
        <v>31.201</v>
      </c>
      <c r="I32" s="392">
        <f t="shared" si="1"/>
        <v>0.14060446780551938</v>
      </c>
    </row>
    <row r="33" spans="1:9" s="395" customFormat="1" ht="18" customHeight="1" thickBot="1">
      <c r="A33" s="396" t="s">
        <v>147</v>
      </c>
      <c r="B33" s="397">
        <v>1644.537999999998</v>
      </c>
      <c r="C33" s="398">
        <f t="shared" si="2"/>
        <v>0.21728772259585485</v>
      </c>
      <c r="D33" s="397">
        <v>2272.465</v>
      </c>
      <c r="E33" s="399">
        <f t="shared" si="0"/>
        <v>-0.2763197673011475</v>
      </c>
      <c r="F33" s="397">
        <v>7602.960000000029</v>
      </c>
      <c r="G33" s="400">
        <f t="shared" si="3"/>
        <v>0.2404256533592815</v>
      </c>
      <c r="H33" s="397">
        <v>8602.394000000006</v>
      </c>
      <c r="I33" s="399">
        <f t="shared" si="1"/>
        <v>-0.11618091428967048</v>
      </c>
    </row>
    <row r="34" ht="15" customHeight="1" thickTop="1">
      <c r="A34" s="401" t="s">
        <v>154</v>
      </c>
    </row>
    <row r="35" ht="13.5" customHeight="1">
      <c r="A35" s="401" t="s">
        <v>155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34:I65536 E34:E65536 E3:E5 I3:I5">
    <cfRule type="cellIs" priority="1" dxfId="0" operator="lessThan" stopIfTrue="1">
      <formula>0</formula>
    </cfRule>
  </conditionalFormatting>
  <conditionalFormatting sqref="E6:E33 I6:I33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48" right="0.24" top="0.33" bottom="0.18" header="0.25" footer="0.18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6"/>
  <sheetViews>
    <sheetView showGridLines="0" zoomScale="88" zoomScaleNormal="88" zoomScalePageLayoutView="0" workbookViewId="0" topLeftCell="A1">
      <selection activeCell="H54" sqref="H54"/>
    </sheetView>
  </sheetViews>
  <sheetFormatPr defaultColWidth="9.140625" defaultRowHeight="12.75"/>
  <cols>
    <col min="1" max="1" width="19.57421875" style="402" customWidth="1"/>
    <col min="2" max="2" width="10.57421875" style="402" customWidth="1"/>
    <col min="3" max="3" width="10.140625" style="402" customWidth="1"/>
    <col min="4" max="4" width="12.140625" style="402" customWidth="1"/>
    <col min="5" max="5" width="9.28125" style="402" customWidth="1"/>
    <col min="6" max="6" width="11.7109375" style="402" customWidth="1"/>
    <col min="7" max="7" width="10.7109375" style="402" bestFit="1" customWidth="1"/>
    <col min="8" max="8" width="11.7109375" style="402" customWidth="1"/>
    <col min="9" max="9" width="10.28125" style="402" customWidth="1"/>
    <col min="10" max="11" width="9.140625" style="402" customWidth="1"/>
    <col min="12" max="12" width="11.8515625" style="402" customWidth="1"/>
    <col min="13" max="14" width="9.140625" style="402" customWidth="1"/>
    <col min="15" max="15" width="11.7109375" style="402" customWidth="1"/>
    <col min="16" max="16384" width="9.140625" style="402" customWidth="1"/>
  </cols>
  <sheetData>
    <row r="1" spans="8:9" ht="18.75" thickBot="1">
      <c r="H1" s="921" t="s">
        <v>0</v>
      </c>
      <c r="I1" s="922"/>
    </row>
    <row r="2" ht="4.5" customHeight="1" thickBot="1"/>
    <row r="3" spans="1:9" ht="22.5" customHeight="1" thickBot="1">
      <c r="A3" s="928" t="s">
        <v>156</v>
      </c>
      <c r="B3" s="929"/>
      <c r="C3" s="929"/>
      <c r="D3" s="929"/>
      <c r="E3" s="929"/>
      <c r="F3" s="929"/>
      <c r="G3" s="929"/>
      <c r="H3" s="929"/>
      <c r="I3" s="930"/>
    </row>
    <row r="4" spans="1:9" s="403" customFormat="1" ht="17.25" thickBot="1">
      <c r="A4" s="926" t="s">
        <v>157</v>
      </c>
      <c r="B4" s="923" t="s">
        <v>39</v>
      </c>
      <c r="C4" s="924"/>
      <c r="D4" s="924"/>
      <c r="E4" s="925"/>
      <c r="F4" s="924" t="s">
        <v>40</v>
      </c>
      <c r="G4" s="924"/>
      <c r="H4" s="924"/>
      <c r="I4" s="925"/>
    </row>
    <row r="5" spans="1:9" s="407" customFormat="1" ht="34.5" customHeight="1" thickBot="1">
      <c r="A5" s="927"/>
      <c r="B5" s="404" t="s">
        <v>41</v>
      </c>
      <c r="C5" s="405" t="s">
        <v>42</v>
      </c>
      <c r="D5" s="404" t="s">
        <v>43</v>
      </c>
      <c r="E5" s="406" t="s">
        <v>44</v>
      </c>
      <c r="F5" s="404" t="s">
        <v>45</v>
      </c>
      <c r="G5" s="405" t="s">
        <v>42</v>
      </c>
      <c r="H5" s="404" t="s">
        <v>46</v>
      </c>
      <c r="I5" s="406" t="s">
        <v>44</v>
      </c>
    </row>
    <row r="6" spans="1:9" s="414" customFormat="1" ht="16.5" customHeight="1" thickBot="1">
      <c r="A6" s="408" t="s">
        <v>4</v>
      </c>
      <c r="B6" s="409">
        <f>B7+B20+B33+B40+B49+B54</f>
        <v>430971</v>
      </c>
      <c r="C6" s="410">
        <f aca="true" t="shared" si="0" ref="C6:C48">(B6/$B$6)</f>
        <v>1</v>
      </c>
      <c r="D6" s="411">
        <f>D7+D20+D33+D40+D49+D54</f>
        <v>417513</v>
      </c>
      <c r="E6" s="412">
        <f>(B6/D6-1)</f>
        <v>0.032233726854014044</v>
      </c>
      <c r="F6" s="413">
        <f>F7+F20+F33+F40+F49+F54</f>
        <v>1835188</v>
      </c>
      <c r="G6" s="410">
        <f aca="true" t="shared" si="1" ref="G6:G48">(F6/$F$6)</f>
        <v>1</v>
      </c>
      <c r="H6" s="411">
        <f>H7+H20+H33+H40+H49+H54</f>
        <v>1702622</v>
      </c>
      <c r="I6" s="412">
        <f>(F6/H6-1)</f>
        <v>0.07785991253490199</v>
      </c>
    </row>
    <row r="7" spans="1:15" s="420" customFormat="1" ht="16.5" customHeight="1" thickTop="1">
      <c r="A7" s="415" t="s">
        <v>158</v>
      </c>
      <c r="B7" s="416">
        <f>SUM(B8:B19)</f>
        <v>168357</v>
      </c>
      <c r="C7" s="417">
        <f t="shared" si="0"/>
        <v>0.3906457743096403</v>
      </c>
      <c r="D7" s="418">
        <f>SUM(D8:D19)</f>
        <v>159505</v>
      </c>
      <c r="E7" s="419">
        <f>(B7/D7-1)</f>
        <v>0.05549669289363979</v>
      </c>
      <c r="F7" s="416">
        <f>SUM(F8:F19)</f>
        <v>695364</v>
      </c>
      <c r="G7" s="417">
        <f t="shared" si="1"/>
        <v>0.3789061393165169</v>
      </c>
      <c r="H7" s="418">
        <f>SUM(H8:H19)</f>
        <v>614146</v>
      </c>
      <c r="I7" s="419">
        <f>(F7/H7-1)</f>
        <v>0.13224542698316033</v>
      </c>
      <c r="L7" s="421"/>
      <c r="M7" s="421"/>
      <c r="N7" s="421"/>
      <c r="O7" s="421"/>
    </row>
    <row r="8" spans="1:10" ht="16.5" customHeight="1">
      <c r="A8" s="422" t="s">
        <v>159</v>
      </c>
      <c r="B8" s="423">
        <v>29197</v>
      </c>
      <c r="C8" s="424">
        <f t="shared" si="0"/>
        <v>0.06774701778077875</v>
      </c>
      <c r="D8" s="425">
        <v>31808</v>
      </c>
      <c r="E8" s="426">
        <f>IF(ISERROR(B8/D8-1),"         /0",IF(B8/D8&gt;5,"  *  ",(B8/D8-1)))</f>
        <v>-0.08208626760563376</v>
      </c>
      <c r="F8" s="427">
        <v>121898</v>
      </c>
      <c r="G8" s="424">
        <f t="shared" si="1"/>
        <v>0.06642262264138606</v>
      </c>
      <c r="H8" s="425">
        <v>130074</v>
      </c>
      <c r="I8" s="426">
        <f>IF(ISERROR(F8/H8-1),"         /0",IF(F8/H8&gt;5,"  *  ",(F8/H8-1)))</f>
        <v>-0.06285652782262408</v>
      </c>
      <c r="J8" s="428"/>
    </row>
    <row r="9" spans="1:10" ht="16.5" customHeight="1">
      <c r="A9" s="422" t="s">
        <v>160</v>
      </c>
      <c r="B9" s="423">
        <v>19541</v>
      </c>
      <c r="C9" s="424">
        <f t="shared" si="0"/>
        <v>0.0453417979400006</v>
      </c>
      <c r="D9" s="425">
        <v>11533</v>
      </c>
      <c r="E9" s="426">
        <f aca="true" t="shared" si="2" ref="E9:E54">IF(ISERROR(B9/D9-1),"         /0",IF(B9/D9&gt;5,"  *  ",(B9/D9-1)))</f>
        <v>0.6943553281886761</v>
      </c>
      <c r="F9" s="427">
        <v>73914</v>
      </c>
      <c r="G9" s="424">
        <f t="shared" si="1"/>
        <v>0.040275982624123526</v>
      </c>
      <c r="H9" s="425">
        <v>44057</v>
      </c>
      <c r="I9" s="426">
        <f aca="true" t="shared" si="3" ref="I9:I19">IF(ISERROR(F9/H9-1),"         /0",IF(F9/H9&gt;5,"  *  ",(F9/H9-1)))</f>
        <v>0.6776902648841274</v>
      </c>
      <c r="J9" s="428"/>
    </row>
    <row r="10" spans="1:10" ht="16.5" customHeight="1">
      <c r="A10" s="422" t="s">
        <v>161</v>
      </c>
      <c r="B10" s="423">
        <v>14722</v>
      </c>
      <c r="C10" s="424">
        <f t="shared" si="0"/>
        <v>0.03416007109527091</v>
      </c>
      <c r="D10" s="425">
        <v>17003</v>
      </c>
      <c r="E10" s="426">
        <f t="shared" si="2"/>
        <v>-0.13415279656531198</v>
      </c>
      <c r="F10" s="427">
        <v>67945</v>
      </c>
      <c r="G10" s="424">
        <f t="shared" si="1"/>
        <v>0.03702345481770805</v>
      </c>
      <c r="H10" s="425">
        <v>62946</v>
      </c>
      <c r="I10" s="426">
        <f t="shared" si="3"/>
        <v>0.0794172783020366</v>
      </c>
      <c r="J10" s="428"/>
    </row>
    <row r="11" spans="1:17" ht="16.5" customHeight="1">
      <c r="A11" s="422" t="s">
        <v>162</v>
      </c>
      <c r="B11" s="423">
        <v>14153</v>
      </c>
      <c r="C11" s="424">
        <f t="shared" si="0"/>
        <v>0.032839796645249913</v>
      </c>
      <c r="D11" s="425">
        <v>15815</v>
      </c>
      <c r="E11" s="426">
        <f t="shared" si="2"/>
        <v>-0.10509010433133104</v>
      </c>
      <c r="F11" s="427">
        <v>62633</v>
      </c>
      <c r="G11" s="424">
        <f t="shared" si="1"/>
        <v>0.03412892848035188</v>
      </c>
      <c r="H11" s="425">
        <v>61084</v>
      </c>
      <c r="I11" s="426">
        <f t="shared" si="3"/>
        <v>0.02535852269006611</v>
      </c>
      <c r="J11" s="428"/>
      <c r="K11" s="429"/>
      <c r="L11" s="429"/>
      <c r="M11" s="429"/>
      <c r="N11" s="429"/>
      <c r="O11" s="429"/>
      <c r="P11" s="429"/>
      <c r="Q11" s="429"/>
    </row>
    <row r="12" spans="1:17" ht="16.5" customHeight="1">
      <c r="A12" s="422" t="s">
        <v>163</v>
      </c>
      <c r="B12" s="423">
        <v>9879</v>
      </c>
      <c r="C12" s="424">
        <f t="shared" si="0"/>
        <v>0.022922656048782866</v>
      </c>
      <c r="D12" s="425">
        <v>12614</v>
      </c>
      <c r="E12" s="426">
        <f t="shared" si="2"/>
        <v>-0.2168225780878389</v>
      </c>
      <c r="F12" s="427">
        <v>43944</v>
      </c>
      <c r="G12" s="424">
        <f t="shared" si="1"/>
        <v>0.02394523067936364</v>
      </c>
      <c r="H12" s="425">
        <v>46991</v>
      </c>
      <c r="I12" s="426">
        <f t="shared" si="3"/>
        <v>-0.0648422038262646</v>
      </c>
      <c r="J12" s="428"/>
      <c r="K12" s="429"/>
      <c r="L12" s="429"/>
      <c r="M12" s="429"/>
      <c r="N12" s="429"/>
      <c r="O12" s="429"/>
      <c r="P12" s="429"/>
      <c r="Q12" s="429"/>
    </row>
    <row r="13" spans="1:17" ht="16.5" customHeight="1">
      <c r="A13" s="422" t="s">
        <v>164</v>
      </c>
      <c r="B13" s="423">
        <v>9809</v>
      </c>
      <c r="C13" s="424">
        <f t="shared" si="0"/>
        <v>0.022760232126987662</v>
      </c>
      <c r="D13" s="425">
        <v>9745</v>
      </c>
      <c r="E13" s="426">
        <f t="shared" si="2"/>
        <v>0.006567470497691019</v>
      </c>
      <c r="F13" s="427">
        <v>40607</v>
      </c>
      <c r="G13" s="424">
        <f t="shared" si="1"/>
        <v>0.02212688836239121</v>
      </c>
      <c r="H13" s="425">
        <v>39048</v>
      </c>
      <c r="I13" s="426">
        <f t="shared" si="3"/>
        <v>0.03992522024175371</v>
      </c>
      <c r="J13" s="428"/>
      <c r="K13" s="429"/>
      <c r="L13" s="429"/>
      <c r="M13" s="429"/>
      <c r="N13" s="429"/>
      <c r="O13" s="429"/>
      <c r="P13" s="429"/>
      <c r="Q13" s="429"/>
    </row>
    <row r="14" spans="1:10" ht="16.5" customHeight="1">
      <c r="A14" s="422" t="s">
        <v>165</v>
      </c>
      <c r="B14" s="423">
        <v>6079</v>
      </c>
      <c r="C14" s="424">
        <f t="shared" si="0"/>
        <v>0.014105357437043328</v>
      </c>
      <c r="D14" s="425">
        <v>6555</v>
      </c>
      <c r="E14" s="426">
        <f t="shared" si="2"/>
        <v>-0.07261632341723878</v>
      </c>
      <c r="F14" s="427">
        <v>27789</v>
      </c>
      <c r="G14" s="424">
        <f t="shared" si="1"/>
        <v>0.015142317844275355</v>
      </c>
      <c r="H14" s="425">
        <v>16998</v>
      </c>
      <c r="I14" s="426">
        <f t="shared" si="3"/>
        <v>0.6348393928697493</v>
      </c>
      <c r="J14" s="428"/>
    </row>
    <row r="15" spans="1:10" ht="16.5" customHeight="1">
      <c r="A15" s="422" t="s">
        <v>166</v>
      </c>
      <c r="B15" s="423">
        <v>5007</v>
      </c>
      <c r="C15" s="424">
        <f t="shared" si="0"/>
        <v>0.011617951091836805</v>
      </c>
      <c r="D15" s="425">
        <v>5892</v>
      </c>
      <c r="E15" s="426">
        <f t="shared" si="2"/>
        <v>-0.15020366598778</v>
      </c>
      <c r="F15" s="427">
        <v>21808</v>
      </c>
      <c r="G15" s="424">
        <f t="shared" si="1"/>
        <v>0.01188325119824236</v>
      </c>
      <c r="H15" s="425">
        <v>23126</v>
      </c>
      <c r="I15" s="426">
        <f t="shared" si="3"/>
        <v>-0.056992130070050995</v>
      </c>
      <c r="J15" s="428"/>
    </row>
    <row r="16" spans="1:10" ht="16.5" customHeight="1">
      <c r="A16" s="422" t="s">
        <v>167</v>
      </c>
      <c r="B16" s="423">
        <v>4735</v>
      </c>
      <c r="C16" s="424">
        <f t="shared" si="0"/>
        <v>0.010986818138575449</v>
      </c>
      <c r="D16" s="425">
        <v>4319</v>
      </c>
      <c r="E16" s="426">
        <f t="shared" si="2"/>
        <v>0.09631859226672845</v>
      </c>
      <c r="F16" s="427">
        <v>19357</v>
      </c>
      <c r="G16" s="424">
        <f t="shared" si="1"/>
        <v>0.010547693206363598</v>
      </c>
      <c r="H16" s="425">
        <v>17737</v>
      </c>
      <c r="I16" s="426">
        <f t="shared" si="3"/>
        <v>0.0913344985059481</v>
      </c>
      <c r="J16" s="428"/>
    </row>
    <row r="17" spans="1:10" ht="16.5" customHeight="1">
      <c r="A17" s="422" t="s">
        <v>168</v>
      </c>
      <c r="B17" s="423">
        <v>4578</v>
      </c>
      <c r="C17" s="424">
        <f t="shared" si="0"/>
        <v>0.010622524485406211</v>
      </c>
      <c r="D17" s="425">
        <v>3424</v>
      </c>
      <c r="E17" s="426">
        <f t="shared" si="2"/>
        <v>0.33703271028037385</v>
      </c>
      <c r="F17" s="427">
        <v>21355</v>
      </c>
      <c r="G17" s="424">
        <f t="shared" si="1"/>
        <v>0.011636410002680925</v>
      </c>
      <c r="H17" s="425">
        <v>15137</v>
      </c>
      <c r="I17" s="426">
        <f t="shared" si="3"/>
        <v>0.4107815287044989</v>
      </c>
      <c r="J17" s="428"/>
    </row>
    <row r="18" spans="1:10" ht="16.5" customHeight="1">
      <c r="A18" s="422" t="s">
        <v>169</v>
      </c>
      <c r="B18" s="423">
        <v>4454</v>
      </c>
      <c r="C18" s="424">
        <f t="shared" si="0"/>
        <v>0.01033480210965471</v>
      </c>
      <c r="D18" s="425">
        <v>5441</v>
      </c>
      <c r="E18" s="426">
        <f t="shared" si="2"/>
        <v>-0.1814004778533358</v>
      </c>
      <c r="F18" s="427">
        <v>23983</v>
      </c>
      <c r="G18" s="424">
        <f t="shared" si="1"/>
        <v>0.013068415878918127</v>
      </c>
      <c r="H18" s="425">
        <v>24010</v>
      </c>
      <c r="I18" s="426">
        <f t="shared" si="3"/>
        <v>-0.0011245314452311694</v>
      </c>
      <c r="J18" s="428"/>
    </row>
    <row r="19" spans="1:10" ht="16.5" customHeight="1" thickBot="1">
      <c r="A19" s="422" t="s">
        <v>147</v>
      </c>
      <c r="B19" s="423">
        <v>46203</v>
      </c>
      <c r="C19" s="424">
        <f t="shared" si="0"/>
        <v>0.1072067494100531</v>
      </c>
      <c r="D19" s="425">
        <v>35356</v>
      </c>
      <c r="E19" s="426">
        <f t="shared" si="2"/>
        <v>0.3067937549496549</v>
      </c>
      <c r="F19" s="427">
        <v>170131</v>
      </c>
      <c r="G19" s="424">
        <f t="shared" si="1"/>
        <v>0.09270494358071217</v>
      </c>
      <c r="H19" s="425">
        <v>132938</v>
      </c>
      <c r="I19" s="426">
        <f t="shared" si="3"/>
        <v>0.27977703892039907</v>
      </c>
      <c r="J19" s="428"/>
    </row>
    <row r="20" spans="1:10" ht="16.5" customHeight="1">
      <c r="A20" s="430" t="s">
        <v>170</v>
      </c>
      <c r="B20" s="431">
        <f>SUM(B21:B32)</f>
        <v>116125</v>
      </c>
      <c r="C20" s="432">
        <f t="shared" si="0"/>
        <v>0.26944968454954044</v>
      </c>
      <c r="D20" s="433">
        <f>SUM(D21:D32)</f>
        <v>107231</v>
      </c>
      <c r="E20" s="434">
        <f>(B20/D20-1)</f>
        <v>0.08294243269203871</v>
      </c>
      <c r="F20" s="431">
        <f>SUM(F21:F32)</f>
        <v>499105</v>
      </c>
      <c r="G20" s="435">
        <f t="shared" si="1"/>
        <v>0.27196396227525466</v>
      </c>
      <c r="H20" s="436">
        <f>SUM(H21:H32)</f>
        <v>451668</v>
      </c>
      <c r="I20" s="434">
        <f>(F20/H20-1)</f>
        <v>0.10502625822506806</v>
      </c>
      <c r="J20" s="428"/>
    </row>
    <row r="21" spans="1:10" ht="16.5" customHeight="1">
      <c r="A21" s="437" t="s">
        <v>171</v>
      </c>
      <c r="B21" s="438">
        <v>19173</v>
      </c>
      <c r="C21" s="424">
        <f t="shared" si="0"/>
        <v>0.044487912179705824</v>
      </c>
      <c r="D21" s="439">
        <v>15666</v>
      </c>
      <c r="E21" s="426">
        <f t="shared" si="2"/>
        <v>0.22386058981233248</v>
      </c>
      <c r="F21" s="440">
        <v>84114</v>
      </c>
      <c r="G21" s="424">
        <f t="shared" si="1"/>
        <v>0.04583399629901678</v>
      </c>
      <c r="H21" s="439">
        <v>74451</v>
      </c>
      <c r="I21" s="426">
        <f aca="true" t="shared" si="4" ref="I21:I32">IF(ISERROR(F21/H21-1),"         /0",IF(F21/H21&gt;5,"  *  ",(F21/H21-1)))</f>
        <v>0.12979006326308573</v>
      </c>
      <c r="J21" s="428"/>
    </row>
    <row r="22" spans="1:10" ht="16.5" customHeight="1">
      <c r="A22" s="437" t="s">
        <v>172</v>
      </c>
      <c r="B22" s="438">
        <v>13152</v>
      </c>
      <c r="C22" s="424">
        <f t="shared" si="0"/>
        <v>0.030517134563578525</v>
      </c>
      <c r="D22" s="439">
        <v>11014</v>
      </c>
      <c r="E22" s="426">
        <f t="shared" si="2"/>
        <v>0.19411657889958245</v>
      </c>
      <c r="F22" s="440">
        <v>54645</v>
      </c>
      <c r="G22" s="424">
        <f t="shared" si="1"/>
        <v>0.029776240908288416</v>
      </c>
      <c r="H22" s="439">
        <v>45158</v>
      </c>
      <c r="I22" s="426">
        <f t="shared" si="4"/>
        <v>0.21008459187740813</v>
      </c>
      <c r="J22" s="428"/>
    </row>
    <row r="23" spans="1:10" ht="16.5" customHeight="1">
      <c r="A23" s="437" t="s">
        <v>173</v>
      </c>
      <c r="B23" s="438">
        <v>12427</v>
      </c>
      <c r="C23" s="424">
        <f t="shared" si="0"/>
        <v>0.02883488680212822</v>
      </c>
      <c r="D23" s="439">
        <v>19299</v>
      </c>
      <c r="E23" s="426">
        <f t="shared" si="2"/>
        <v>-0.3560806259391678</v>
      </c>
      <c r="F23" s="440">
        <v>56661</v>
      </c>
      <c r="G23" s="424">
        <f t="shared" si="1"/>
        <v>0.030874765964032023</v>
      </c>
      <c r="H23" s="439">
        <v>79104</v>
      </c>
      <c r="I23" s="426">
        <f t="shared" si="4"/>
        <v>-0.283715109223301</v>
      </c>
      <c r="J23" s="428"/>
    </row>
    <row r="24" spans="1:10" ht="16.5" customHeight="1">
      <c r="A24" s="437" t="s">
        <v>174</v>
      </c>
      <c r="B24" s="438">
        <v>9654</v>
      </c>
      <c r="C24" s="424">
        <f t="shared" si="0"/>
        <v>0.022400579157298286</v>
      </c>
      <c r="D24" s="439">
        <v>7238</v>
      </c>
      <c r="E24" s="426">
        <f t="shared" si="2"/>
        <v>0.33379386570875935</v>
      </c>
      <c r="F24" s="440">
        <v>40554</v>
      </c>
      <c r="G24" s="424">
        <f t="shared" si="1"/>
        <v>0.022098008487413823</v>
      </c>
      <c r="H24" s="439">
        <v>30451</v>
      </c>
      <c r="I24" s="426">
        <f t="shared" si="4"/>
        <v>0.331778923516469</v>
      </c>
      <c r="J24" s="428"/>
    </row>
    <row r="25" spans="1:10" ht="16.5" customHeight="1">
      <c r="A25" s="437" t="s">
        <v>175</v>
      </c>
      <c r="B25" s="438">
        <v>8755</v>
      </c>
      <c r="C25" s="424">
        <f t="shared" si="0"/>
        <v>0.020314591933099906</v>
      </c>
      <c r="D25" s="439">
        <v>6296</v>
      </c>
      <c r="E25" s="426">
        <f t="shared" si="2"/>
        <v>0.3905654383735706</v>
      </c>
      <c r="F25" s="440">
        <v>35830</v>
      </c>
      <c r="G25" s="424">
        <f t="shared" si="1"/>
        <v>0.0195238852913162</v>
      </c>
      <c r="H25" s="439">
        <v>22481</v>
      </c>
      <c r="I25" s="426">
        <f t="shared" si="4"/>
        <v>0.5937903118188692</v>
      </c>
      <c r="J25" s="428"/>
    </row>
    <row r="26" spans="1:10" ht="16.5" customHeight="1">
      <c r="A26" s="437" t="s">
        <v>176</v>
      </c>
      <c r="B26" s="438">
        <v>5664</v>
      </c>
      <c r="C26" s="424">
        <f t="shared" si="0"/>
        <v>0.013142415614971772</v>
      </c>
      <c r="D26" s="439">
        <v>5586</v>
      </c>
      <c r="E26" s="426">
        <f t="shared" si="2"/>
        <v>0.013963480128893702</v>
      </c>
      <c r="F26" s="440">
        <v>23893</v>
      </c>
      <c r="G26" s="424">
        <f t="shared" si="1"/>
        <v>0.013019374581786716</v>
      </c>
      <c r="H26" s="439">
        <v>25385</v>
      </c>
      <c r="I26" s="426">
        <f t="shared" si="4"/>
        <v>-0.058774867047468926</v>
      </c>
      <c r="J26" s="428"/>
    </row>
    <row r="27" spans="1:10" ht="16.5" customHeight="1">
      <c r="A27" s="437" t="s">
        <v>177</v>
      </c>
      <c r="B27" s="438">
        <v>4413</v>
      </c>
      <c r="C27" s="424">
        <f t="shared" si="0"/>
        <v>0.01023966809831752</v>
      </c>
      <c r="D27" s="439">
        <v>2538</v>
      </c>
      <c r="E27" s="426">
        <f t="shared" si="2"/>
        <v>0.7387706855791962</v>
      </c>
      <c r="F27" s="440">
        <v>15966</v>
      </c>
      <c r="G27" s="424">
        <f t="shared" si="1"/>
        <v>0.008699926111112323</v>
      </c>
      <c r="H27" s="439">
        <v>10344</v>
      </c>
      <c r="I27" s="426">
        <f t="shared" si="4"/>
        <v>0.5435034802784222</v>
      </c>
      <c r="J27" s="428"/>
    </row>
    <row r="28" spans="1:10" ht="16.5" customHeight="1">
      <c r="A28" s="437" t="s">
        <v>178</v>
      </c>
      <c r="B28" s="438">
        <v>4320</v>
      </c>
      <c r="C28" s="424">
        <f t="shared" si="0"/>
        <v>0.010023876316503895</v>
      </c>
      <c r="D28" s="439">
        <v>2863</v>
      </c>
      <c r="E28" s="426">
        <f t="shared" si="2"/>
        <v>0.5089067411805799</v>
      </c>
      <c r="F28" s="440">
        <v>13918</v>
      </c>
      <c r="G28" s="424">
        <f t="shared" si="1"/>
        <v>0.00758396414972199</v>
      </c>
      <c r="H28" s="439">
        <v>12060</v>
      </c>
      <c r="I28" s="426">
        <f t="shared" si="4"/>
        <v>0.15406301824212276</v>
      </c>
      <c r="J28" s="428"/>
    </row>
    <row r="29" spans="1:10" ht="16.5" customHeight="1">
      <c r="A29" s="437" t="s">
        <v>179</v>
      </c>
      <c r="B29" s="438">
        <v>3105</v>
      </c>
      <c r="C29" s="424">
        <f t="shared" si="0"/>
        <v>0.007204661102487174</v>
      </c>
      <c r="D29" s="439">
        <v>4203</v>
      </c>
      <c r="E29" s="426">
        <f t="shared" si="2"/>
        <v>-0.26124197002141325</v>
      </c>
      <c r="F29" s="440">
        <v>15057</v>
      </c>
      <c r="G29" s="424">
        <f t="shared" si="1"/>
        <v>0.00820460901008507</v>
      </c>
      <c r="H29" s="439">
        <v>14922</v>
      </c>
      <c r="I29" s="426">
        <f t="shared" si="4"/>
        <v>0.009047044632086942</v>
      </c>
      <c r="J29" s="428"/>
    </row>
    <row r="30" spans="1:10" ht="16.5" customHeight="1">
      <c r="A30" s="437" t="s">
        <v>180</v>
      </c>
      <c r="B30" s="438">
        <v>1738</v>
      </c>
      <c r="C30" s="424">
        <f t="shared" si="0"/>
        <v>0.004032753944000872</v>
      </c>
      <c r="D30" s="439">
        <v>419</v>
      </c>
      <c r="E30" s="426">
        <f t="shared" si="2"/>
        <v>3.1479713603818613</v>
      </c>
      <c r="F30" s="440">
        <v>6605</v>
      </c>
      <c r="G30" s="424">
        <f t="shared" si="1"/>
        <v>0.003599086306144112</v>
      </c>
      <c r="H30" s="439">
        <v>1672</v>
      </c>
      <c r="I30" s="426">
        <f t="shared" si="4"/>
        <v>2.950358851674641</v>
      </c>
      <c r="J30" s="428"/>
    </row>
    <row r="31" spans="1:10" ht="16.5" customHeight="1">
      <c r="A31" s="437" t="s">
        <v>181</v>
      </c>
      <c r="B31" s="438">
        <v>1701</v>
      </c>
      <c r="C31" s="424">
        <f t="shared" si="0"/>
        <v>0.003946901299623409</v>
      </c>
      <c r="D31" s="439">
        <v>3190</v>
      </c>
      <c r="E31" s="426">
        <f t="shared" si="2"/>
        <v>-0.46677115987460815</v>
      </c>
      <c r="F31" s="440">
        <v>9023</v>
      </c>
      <c r="G31" s="424">
        <f t="shared" si="1"/>
        <v>0.004916662489074689</v>
      </c>
      <c r="H31" s="439">
        <v>12783</v>
      </c>
      <c r="I31" s="426">
        <f t="shared" si="4"/>
        <v>-0.29414065555816316</v>
      </c>
      <c r="J31" s="428"/>
    </row>
    <row r="32" spans="1:10" ht="16.5" customHeight="1" thickBot="1">
      <c r="A32" s="437" t="s">
        <v>147</v>
      </c>
      <c r="B32" s="438">
        <v>32023</v>
      </c>
      <c r="C32" s="424">
        <f t="shared" si="0"/>
        <v>0.07430430353782505</v>
      </c>
      <c r="D32" s="439">
        <v>28919</v>
      </c>
      <c r="E32" s="426">
        <f t="shared" si="2"/>
        <v>0.10733427850202282</v>
      </c>
      <c r="F32" s="440">
        <v>142839</v>
      </c>
      <c r="G32" s="424">
        <f t="shared" si="1"/>
        <v>0.0778334426772625</v>
      </c>
      <c r="H32" s="439">
        <v>122857</v>
      </c>
      <c r="I32" s="426">
        <f t="shared" si="4"/>
        <v>0.1626443751678781</v>
      </c>
      <c r="J32" s="428"/>
    </row>
    <row r="33" spans="1:10" ht="16.5" customHeight="1">
      <c r="A33" s="430" t="s">
        <v>182</v>
      </c>
      <c r="B33" s="431">
        <f>SUM(B34:B39)</f>
        <v>52168</v>
      </c>
      <c r="C33" s="435">
        <f t="shared" si="0"/>
        <v>0.12104758788874426</v>
      </c>
      <c r="D33" s="441">
        <f>SUM(D34:D39)</f>
        <v>58743</v>
      </c>
      <c r="E33" s="434">
        <f>(B33/D33-1)</f>
        <v>-0.11192822974652294</v>
      </c>
      <c r="F33" s="436">
        <f>SUM(F34:F39)</f>
        <v>235810</v>
      </c>
      <c r="G33" s="435">
        <f t="shared" si="1"/>
        <v>0.12849364751731157</v>
      </c>
      <c r="H33" s="441">
        <f>SUM(H34:H39)</f>
        <v>248095</v>
      </c>
      <c r="I33" s="434">
        <f>(F33/H33-1)</f>
        <v>-0.04951732199359116</v>
      </c>
      <c r="J33" s="428"/>
    </row>
    <row r="34" spans="1:10" ht="16.5" customHeight="1">
      <c r="A34" s="422" t="s">
        <v>183</v>
      </c>
      <c r="B34" s="423">
        <v>23541</v>
      </c>
      <c r="C34" s="424">
        <f t="shared" si="0"/>
        <v>0.054623164899726434</v>
      </c>
      <c r="D34" s="425">
        <v>27533</v>
      </c>
      <c r="E34" s="426">
        <f t="shared" si="2"/>
        <v>-0.14498964878509424</v>
      </c>
      <c r="F34" s="427">
        <v>98171</v>
      </c>
      <c r="G34" s="424">
        <f t="shared" si="1"/>
        <v>0.053493702007641725</v>
      </c>
      <c r="H34" s="425">
        <v>112415</v>
      </c>
      <c r="I34" s="426">
        <f aca="true" t="shared" si="5" ref="I34:I39">IF(ISERROR(F34/H34-1),"         /0",IF(F34/H34&gt;5,"  *  ",(F34/H34-1)))</f>
        <v>-0.12670906907441182</v>
      </c>
      <c r="J34" s="428"/>
    </row>
    <row r="35" spans="1:10" ht="16.5" customHeight="1">
      <c r="A35" s="422" t="s">
        <v>184</v>
      </c>
      <c r="B35" s="423">
        <v>10619</v>
      </c>
      <c r="C35" s="424">
        <f t="shared" si="0"/>
        <v>0.024639708936332144</v>
      </c>
      <c r="D35" s="425">
        <v>13230</v>
      </c>
      <c r="E35" s="426">
        <f t="shared" si="2"/>
        <v>-0.1973544973544974</v>
      </c>
      <c r="F35" s="427">
        <v>51307</v>
      </c>
      <c r="G35" s="424">
        <f t="shared" si="1"/>
        <v>0.027957353688014525</v>
      </c>
      <c r="H35" s="425">
        <v>52857</v>
      </c>
      <c r="I35" s="426">
        <f t="shared" si="5"/>
        <v>-0.029324403579469083</v>
      </c>
      <c r="J35" s="428"/>
    </row>
    <row r="36" spans="1:10" ht="16.5" customHeight="1">
      <c r="A36" s="422" t="s">
        <v>185</v>
      </c>
      <c r="B36" s="423">
        <v>6196</v>
      </c>
      <c r="C36" s="424">
        <f t="shared" si="0"/>
        <v>0.014376837420615308</v>
      </c>
      <c r="D36" s="425">
        <v>5877</v>
      </c>
      <c r="E36" s="426">
        <f t="shared" si="2"/>
        <v>0.05427939424876649</v>
      </c>
      <c r="F36" s="427">
        <v>29703</v>
      </c>
      <c r="G36" s="424">
        <f t="shared" si="1"/>
        <v>0.01618526276327003</v>
      </c>
      <c r="H36" s="425">
        <v>26580</v>
      </c>
      <c r="I36" s="426">
        <f t="shared" si="5"/>
        <v>0.11749435665914221</v>
      </c>
      <c r="J36" s="428"/>
    </row>
    <row r="37" spans="1:10" ht="16.5" customHeight="1">
      <c r="A37" s="422" t="s">
        <v>186</v>
      </c>
      <c r="B37" s="423">
        <v>2224</v>
      </c>
      <c r="C37" s="424">
        <f t="shared" si="0"/>
        <v>0.005160440029607561</v>
      </c>
      <c r="D37" s="425">
        <v>2198</v>
      </c>
      <c r="E37" s="426">
        <f t="shared" si="2"/>
        <v>0.01182893539581431</v>
      </c>
      <c r="F37" s="427">
        <v>8868</v>
      </c>
      <c r="G37" s="424">
        <f t="shared" si="1"/>
        <v>0.00483220247734837</v>
      </c>
      <c r="H37" s="425">
        <v>8276</v>
      </c>
      <c r="I37" s="426">
        <f t="shared" si="5"/>
        <v>0.07153214113098105</v>
      </c>
      <c r="J37" s="428"/>
    </row>
    <row r="38" spans="1:10" ht="16.5" customHeight="1">
      <c r="A38" s="422" t="s">
        <v>187</v>
      </c>
      <c r="B38" s="423">
        <v>1878</v>
      </c>
      <c r="C38" s="424">
        <f t="shared" si="0"/>
        <v>0.004357601787591276</v>
      </c>
      <c r="D38" s="425">
        <v>2105</v>
      </c>
      <c r="E38" s="426">
        <f t="shared" si="2"/>
        <v>-0.1078384798099763</v>
      </c>
      <c r="F38" s="427">
        <v>8297</v>
      </c>
      <c r="G38" s="424">
        <f t="shared" si="1"/>
        <v>0.00452106269221464</v>
      </c>
      <c r="H38" s="425">
        <v>8202</v>
      </c>
      <c r="I38" s="426">
        <f t="shared" si="5"/>
        <v>0.011582540843696698</v>
      </c>
      <c r="J38" s="428"/>
    </row>
    <row r="39" spans="1:10" ht="16.5" customHeight="1" thickBot="1">
      <c r="A39" s="422" t="s">
        <v>147</v>
      </c>
      <c r="B39" s="423">
        <v>7710</v>
      </c>
      <c r="C39" s="424">
        <f t="shared" si="0"/>
        <v>0.017889834814871535</v>
      </c>
      <c r="D39" s="425">
        <v>7800</v>
      </c>
      <c r="E39" s="426">
        <f t="shared" si="2"/>
        <v>-0.011538461538461497</v>
      </c>
      <c r="F39" s="427">
        <v>39464</v>
      </c>
      <c r="G39" s="424">
        <f t="shared" si="1"/>
        <v>0.02150406388882229</v>
      </c>
      <c r="H39" s="425">
        <v>39765</v>
      </c>
      <c r="I39" s="426">
        <f t="shared" si="5"/>
        <v>-0.007569470640010012</v>
      </c>
      <c r="J39" s="428"/>
    </row>
    <row r="40" spans="1:10" ht="16.5" customHeight="1">
      <c r="A40" s="430" t="s">
        <v>188</v>
      </c>
      <c r="B40" s="431">
        <f>SUM(B41:B48)</f>
        <v>84509</v>
      </c>
      <c r="C40" s="435">
        <f t="shared" si="0"/>
        <v>0.1960897600998675</v>
      </c>
      <c r="D40" s="441">
        <f>SUM(D41:D48)</f>
        <v>80877</v>
      </c>
      <c r="E40" s="434">
        <f>(B40/D40-1)</f>
        <v>0.044907699345920316</v>
      </c>
      <c r="F40" s="436">
        <f>SUM(F41:F48)</f>
        <v>360781</v>
      </c>
      <c r="G40" s="435">
        <f t="shared" si="1"/>
        <v>0.1965907580040846</v>
      </c>
      <c r="H40" s="441">
        <f>SUM(H41:H48)</f>
        <v>345937</v>
      </c>
      <c r="I40" s="434">
        <f>(F40/H40-1)</f>
        <v>0.04290954711406991</v>
      </c>
      <c r="J40" s="428"/>
    </row>
    <row r="41" spans="1:10" ht="16.5" customHeight="1">
      <c r="A41" s="422" t="s">
        <v>189</v>
      </c>
      <c r="B41" s="423">
        <v>21493</v>
      </c>
      <c r="C41" s="424">
        <f t="shared" si="0"/>
        <v>0.049871105016346805</v>
      </c>
      <c r="D41" s="425">
        <v>19963</v>
      </c>
      <c r="E41" s="426">
        <f t="shared" si="2"/>
        <v>0.07664178730651705</v>
      </c>
      <c r="F41" s="427">
        <v>89881</v>
      </c>
      <c r="G41" s="424">
        <f t="shared" si="1"/>
        <v>0.0489764536385373</v>
      </c>
      <c r="H41" s="425">
        <v>85056</v>
      </c>
      <c r="I41" s="426">
        <f aca="true" t="shared" si="6" ref="I41:I48">IF(ISERROR(F41/H41-1),"         /0",IF(F41/H41&gt;5,"  *  ",(F41/H41-1)))</f>
        <v>0.05672733258088791</v>
      </c>
      <c r="J41" s="428"/>
    </row>
    <row r="42" spans="1:10" ht="16.5" customHeight="1">
      <c r="A42" s="422" t="s">
        <v>190</v>
      </c>
      <c r="B42" s="423">
        <v>12259</v>
      </c>
      <c r="C42" s="424">
        <f t="shared" si="0"/>
        <v>0.028445069389819732</v>
      </c>
      <c r="D42" s="425">
        <v>11099</v>
      </c>
      <c r="E42" s="426">
        <f t="shared" si="2"/>
        <v>0.10451392017298855</v>
      </c>
      <c r="F42" s="427">
        <v>50480</v>
      </c>
      <c r="G42" s="424">
        <f t="shared" si="1"/>
        <v>0.027506718657707003</v>
      </c>
      <c r="H42" s="425">
        <v>48131</v>
      </c>
      <c r="I42" s="426">
        <f t="shared" si="6"/>
        <v>0.04880430491782839</v>
      </c>
      <c r="J42" s="428"/>
    </row>
    <row r="43" spans="1:10" ht="16.5" customHeight="1">
      <c r="A43" s="422" t="s">
        <v>191</v>
      </c>
      <c r="B43" s="423">
        <v>10932</v>
      </c>
      <c r="C43" s="424">
        <f t="shared" si="0"/>
        <v>0.02536597590093069</v>
      </c>
      <c r="D43" s="425">
        <v>10275</v>
      </c>
      <c r="E43" s="426">
        <f t="shared" si="2"/>
        <v>0.063941605839416</v>
      </c>
      <c r="F43" s="427">
        <v>48287</v>
      </c>
      <c r="G43" s="424">
        <f t="shared" si="1"/>
        <v>0.026311745717604952</v>
      </c>
      <c r="H43" s="425">
        <v>49003</v>
      </c>
      <c r="I43" s="426">
        <f t="shared" si="6"/>
        <v>-0.014611350325490324</v>
      </c>
      <c r="J43" s="428"/>
    </row>
    <row r="44" spans="1:10" ht="16.5" customHeight="1">
      <c r="A44" s="422" t="s">
        <v>192</v>
      </c>
      <c r="B44" s="423">
        <v>7543</v>
      </c>
      <c r="C44" s="424">
        <f t="shared" si="0"/>
        <v>0.01750233774430298</v>
      </c>
      <c r="D44" s="425">
        <v>9216</v>
      </c>
      <c r="E44" s="426">
        <f t="shared" si="2"/>
        <v>-0.18153211805555558</v>
      </c>
      <c r="F44" s="427">
        <v>31000</v>
      </c>
      <c r="G44" s="424">
        <f t="shared" si="1"/>
        <v>0.01689200234526381</v>
      </c>
      <c r="H44" s="425">
        <v>37241</v>
      </c>
      <c r="I44" s="426">
        <f t="shared" si="6"/>
        <v>-0.16758411428264552</v>
      </c>
      <c r="J44" s="428"/>
    </row>
    <row r="45" spans="1:10" ht="16.5" customHeight="1">
      <c r="A45" s="422" t="s">
        <v>193</v>
      </c>
      <c r="B45" s="423">
        <v>3523</v>
      </c>
      <c r="C45" s="424">
        <f t="shared" si="0"/>
        <v>0.008174563949778524</v>
      </c>
      <c r="D45" s="425">
        <v>3132</v>
      </c>
      <c r="E45" s="426">
        <f t="shared" si="2"/>
        <v>0.12484035759897827</v>
      </c>
      <c r="F45" s="427">
        <v>16809</v>
      </c>
      <c r="G45" s="424">
        <f t="shared" si="1"/>
        <v>0.009159279594243206</v>
      </c>
      <c r="H45" s="425">
        <v>12617</v>
      </c>
      <c r="I45" s="426">
        <f t="shared" si="6"/>
        <v>0.3322501387017516</v>
      </c>
      <c r="J45" s="428"/>
    </row>
    <row r="46" spans="1:10" ht="16.5" customHeight="1">
      <c r="A46" s="422" t="s">
        <v>194</v>
      </c>
      <c r="B46" s="423">
        <v>3489</v>
      </c>
      <c r="C46" s="424">
        <f t="shared" si="0"/>
        <v>0.008095672330620854</v>
      </c>
      <c r="D46" s="425">
        <v>4218</v>
      </c>
      <c r="E46" s="426">
        <f t="shared" si="2"/>
        <v>-0.17283072546230438</v>
      </c>
      <c r="F46" s="427">
        <v>16223</v>
      </c>
      <c r="G46" s="424">
        <f t="shared" si="1"/>
        <v>0.008839966259587573</v>
      </c>
      <c r="H46" s="425">
        <v>17871</v>
      </c>
      <c r="I46" s="426">
        <f t="shared" si="6"/>
        <v>-0.09221644004252705</v>
      </c>
      <c r="J46" s="428"/>
    </row>
    <row r="47" spans="1:10" ht="16.5" customHeight="1">
      <c r="A47" s="422" t="s">
        <v>195</v>
      </c>
      <c r="B47" s="423">
        <v>1862</v>
      </c>
      <c r="C47" s="424">
        <f t="shared" si="0"/>
        <v>0.004320476319752373</v>
      </c>
      <c r="D47" s="425">
        <v>1735</v>
      </c>
      <c r="E47" s="426">
        <f t="shared" si="2"/>
        <v>0.07319884726224779</v>
      </c>
      <c r="F47" s="427">
        <v>7540</v>
      </c>
      <c r="G47" s="424">
        <f t="shared" si="1"/>
        <v>0.004108570893009327</v>
      </c>
      <c r="H47" s="425">
        <v>7316</v>
      </c>
      <c r="I47" s="426">
        <f t="shared" si="6"/>
        <v>0.030617823947512335</v>
      </c>
      <c r="J47" s="428"/>
    </row>
    <row r="48" spans="1:10" ht="16.5" customHeight="1" thickBot="1">
      <c r="A48" s="422" t="s">
        <v>147</v>
      </c>
      <c r="B48" s="423">
        <v>23408</v>
      </c>
      <c r="C48" s="424">
        <f t="shared" si="0"/>
        <v>0.05431455944831555</v>
      </c>
      <c r="D48" s="425">
        <v>21239</v>
      </c>
      <c r="E48" s="426">
        <f t="shared" si="2"/>
        <v>0.10212345213993124</v>
      </c>
      <c r="F48" s="427">
        <v>100561</v>
      </c>
      <c r="G48" s="424">
        <f t="shared" si="1"/>
        <v>0.05479602089813142</v>
      </c>
      <c r="H48" s="425">
        <v>88702</v>
      </c>
      <c r="I48" s="426">
        <f t="shared" si="6"/>
        <v>0.13369484340826587</v>
      </c>
      <c r="J48" s="428"/>
    </row>
    <row r="49" spans="1:10" ht="16.5" customHeight="1">
      <c r="A49" s="430" t="s">
        <v>196</v>
      </c>
      <c r="B49" s="431">
        <f>SUM(B50:B53)</f>
        <v>8661</v>
      </c>
      <c r="C49" s="435">
        <f aca="true" t="shared" si="7" ref="C49:C54">(B49/$B$6)</f>
        <v>0.02009647980954635</v>
      </c>
      <c r="D49" s="441">
        <f>SUM(D50:D53)</f>
        <v>10263</v>
      </c>
      <c r="E49" s="434">
        <f>(B49/D49-1)</f>
        <v>-0.1560947091493715</v>
      </c>
      <c r="F49" s="436">
        <f>SUM(F50:F53)</f>
        <v>37597</v>
      </c>
      <c r="G49" s="435">
        <f aca="true" t="shared" si="8" ref="G49:G54">(F49/$F$6)</f>
        <v>0.02048672942499624</v>
      </c>
      <c r="H49" s="441">
        <f>SUM(H50:H53)</f>
        <v>38732</v>
      </c>
      <c r="I49" s="434">
        <f>(F49/H49-1)</f>
        <v>-0.029303934730971815</v>
      </c>
      <c r="J49" s="428"/>
    </row>
    <row r="50" spans="1:10" ht="16.5" customHeight="1">
      <c r="A50" s="422" t="s">
        <v>197</v>
      </c>
      <c r="B50" s="423">
        <v>1805</v>
      </c>
      <c r="C50" s="424">
        <f t="shared" si="7"/>
        <v>0.00418821684057628</v>
      </c>
      <c r="D50" s="425">
        <v>2061</v>
      </c>
      <c r="E50" s="426">
        <f t="shared" si="2"/>
        <v>-0.12421154779233379</v>
      </c>
      <c r="F50" s="427">
        <v>7175</v>
      </c>
      <c r="G50" s="424">
        <f t="shared" si="8"/>
        <v>0.003909681187976382</v>
      </c>
      <c r="H50" s="425">
        <v>7349</v>
      </c>
      <c r="I50" s="426">
        <f>IF(ISERROR(F50/H50-1),"         /0",IF(F50/H50&gt;5,"  *  ",(F50/H50-1)))</f>
        <v>-0.023676690706218584</v>
      </c>
      <c r="J50" s="428"/>
    </row>
    <row r="51" spans="1:10" ht="16.5" customHeight="1">
      <c r="A51" s="422" t="s">
        <v>198</v>
      </c>
      <c r="B51" s="423">
        <v>1649</v>
      </c>
      <c r="C51" s="424">
        <f t="shared" si="7"/>
        <v>0.0038262435291469728</v>
      </c>
      <c r="D51" s="425">
        <v>1698</v>
      </c>
      <c r="E51" s="426">
        <f t="shared" si="2"/>
        <v>-0.028857479387514706</v>
      </c>
      <c r="F51" s="427">
        <v>5906</v>
      </c>
      <c r="G51" s="424">
        <f t="shared" si="8"/>
        <v>0.0032181988984234856</v>
      </c>
      <c r="H51" s="425">
        <v>6029</v>
      </c>
      <c r="I51" s="426">
        <f>IF(ISERROR(F51/H51-1),"         /0",IF(F51/H51&gt;5,"  *  ",(F51/H51-1)))</f>
        <v>-0.02040139326588153</v>
      </c>
      <c r="J51" s="428"/>
    </row>
    <row r="52" spans="1:10" ht="16.5" customHeight="1">
      <c r="A52" s="422" t="s">
        <v>199</v>
      </c>
      <c r="B52" s="423">
        <v>1589</v>
      </c>
      <c r="C52" s="424">
        <f t="shared" si="7"/>
        <v>0.0036870230247510855</v>
      </c>
      <c r="D52" s="425">
        <v>1956</v>
      </c>
      <c r="E52" s="426">
        <f t="shared" si="2"/>
        <v>-0.18762781186094069</v>
      </c>
      <c r="F52" s="427">
        <v>7919</v>
      </c>
      <c r="G52" s="424">
        <f t="shared" si="8"/>
        <v>0.004315089244262713</v>
      </c>
      <c r="H52" s="425">
        <v>7747</v>
      </c>
      <c r="I52" s="426">
        <f>IF(ISERROR(F52/H52-1),"         /0",IF(F52/H52&gt;5,"  *  ",(F52/H52-1)))</f>
        <v>0.022202142764941257</v>
      </c>
      <c r="J52" s="428"/>
    </row>
    <row r="53" spans="1:10" ht="16.5" customHeight="1" thickBot="1">
      <c r="A53" s="422" t="s">
        <v>147</v>
      </c>
      <c r="B53" s="423">
        <v>3618</v>
      </c>
      <c r="C53" s="424">
        <f t="shared" si="7"/>
        <v>0.008394996415072012</v>
      </c>
      <c r="D53" s="425">
        <v>4548</v>
      </c>
      <c r="E53" s="426">
        <f t="shared" si="2"/>
        <v>-0.20448548812664913</v>
      </c>
      <c r="F53" s="427">
        <v>16597</v>
      </c>
      <c r="G53" s="424">
        <f t="shared" si="8"/>
        <v>0.00904376009433366</v>
      </c>
      <c r="H53" s="425">
        <v>17607</v>
      </c>
      <c r="I53" s="426">
        <f>IF(ISERROR(F53/H53-1),"         /0",IF(F53/H53&gt;5,"  *  ",(F53/H53-1)))</f>
        <v>-0.057363548588629576</v>
      </c>
      <c r="J53" s="428"/>
    </row>
    <row r="54" spans="1:10" ht="16.5" customHeight="1" thickBot="1">
      <c r="A54" s="442" t="s">
        <v>200</v>
      </c>
      <c r="B54" s="443">
        <v>1151</v>
      </c>
      <c r="C54" s="444">
        <f t="shared" si="7"/>
        <v>0.0026707133426611073</v>
      </c>
      <c r="D54" s="445">
        <v>894</v>
      </c>
      <c r="E54" s="446">
        <f t="shared" si="2"/>
        <v>0.28747203579418334</v>
      </c>
      <c r="F54" s="443">
        <v>6531</v>
      </c>
      <c r="G54" s="444">
        <f t="shared" si="8"/>
        <v>0.0035587634618360624</v>
      </c>
      <c r="H54" s="445">
        <v>4044</v>
      </c>
      <c r="I54" s="446">
        <f>IF(ISERROR(F54/H54-1),"         /0",IF(F54/H54&gt;5,"  *  ",(F54/H54-1)))</f>
        <v>0.6149851632047478</v>
      </c>
      <c r="J54" s="428"/>
    </row>
    <row r="55" ht="14.25">
      <c r="A55" s="217" t="s">
        <v>201</v>
      </c>
    </row>
    <row r="56" ht="14.25">
      <c r="A56" s="217"/>
    </row>
  </sheetData>
  <sheetProtection/>
  <mergeCells count="5">
    <mergeCell ref="H1:I1"/>
    <mergeCell ref="B4:E4"/>
    <mergeCell ref="F4:I4"/>
    <mergeCell ref="A4:A5"/>
    <mergeCell ref="A3:I3"/>
  </mergeCells>
  <conditionalFormatting sqref="I55:I65536 E55:E65536 E3:E5 I3:I5 G1:G65536 C1:C65536">
    <cfRule type="cellIs" priority="1" dxfId="0" operator="lessThan" stopIfTrue="1">
      <formula>0</formula>
    </cfRule>
  </conditionalFormatting>
  <conditionalFormatting sqref="E54 I54 E40 I40 E49 I49 E6:E7 I6:I7 E20 I20 I33 E33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conditionalFormatting sqref="E41:E48 I41:I48 E50:E53 I50:I53 E8:E19 I8:I19 E21:E32 I21:I32 I34:I39 E34:E39">
    <cfRule type="cellIs" priority="4" dxfId="0" operator="lessThan" stopIfTrue="1">
      <formula>0</formula>
    </cfRule>
    <cfRule type="cellIs" priority="5" dxfId="2" operator="greaterThanOrEqual" stopIfTrue="1">
      <formula>0</formula>
    </cfRule>
  </conditionalFormatting>
  <hyperlinks>
    <hyperlink ref="H1:I1" location="INDICE!A1" display="Volver al Indice"/>
  </hyperlinks>
  <printOptions/>
  <pageMargins left="0.75" right="0.27" top="0.27" bottom="0.18" header="0.25" footer="0.18"/>
  <pageSetup horizontalDpi="600" verticalDpi="600" orientation="portrait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Q43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4.28125" style="447" customWidth="1"/>
    <col min="2" max="4" width="9.8515625" style="447" bestFit="1" customWidth="1"/>
    <col min="5" max="5" width="10.8515625" style="447" bestFit="1" customWidth="1"/>
    <col min="6" max="8" width="9.8515625" style="447" bestFit="1" customWidth="1"/>
    <col min="9" max="9" width="9.28125" style="447" bestFit="1" customWidth="1"/>
    <col min="10" max="11" width="11.140625" style="447" customWidth="1"/>
    <col min="12" max="12" width="12.140625" style="447" customWidth="1"/>
    <col min="13" max="13" width="10.8515625" style="447" bestFit="1" customWidth="1"/>
    <col min="14" max="14" width="10.8515625" style="447" customWidth="1"/>
    <col min="15" max="15" width="11.00390625" style="447" customWidth="1"/>
    <col min="16" max="16" width="11.8515625" style="447" customWidth="1"/>
    <col min="17" max="17" width="9.28125" style="447" bestFit="1" customWidth="1"/>
    <col min="18" max="16384" width="9.140625" style="447" customWidth="1"/>
  </cols>
  <sheetData>
    <row r="1" spans="16:17" ht="18.75" thickBot="1">
      <c r="P1" s="936" t="s">
        <v>0</v>
      </c>
      <c r="Q1" s="937"/>
    </row>
    <row r="2" ht="5.25" customHeight="1" thickBot="1"/>
    <row r="3" spans="1:17" ht="30" customHeight="1" thickBot="1">
      <c r="A3" s="938" t="s">
        <v>202</v>
      </c>
      <c r="B3" s="939"/>
      <c r="C3" s="939"/>
      <c r="D3" s="939"/>
      <c r="E3" s="939"/>
      <c r="F3" s="939"/>
      <c r="G3" s="939"/>
      <c r="H3" s="939"/>
      <c r="I3" s="939"/>
      <c r="J3" s="939"/>
      <c r="K3" s="939"/>
      <c r="L3" s="939"/>
      <c r="M3" s="939"/>
      <c r="N3" s="939"/>
      <c r="O3" s="939"/>
      <c r="P3" s="939"/>
      <c r="Q3" s="940"/>
    </row>
    <row r="4" spans="1:17" s="448" customFormat="1" ht="15.75" customHeight="1" thickBot="1">
      <c r="A4" s="941" t="s">
        <v>203</v>
      </c>
      <c r="B4" s="933" t="s">
        <v>39</v>
      </c>
      <c r="C4" s="934"/>
      <c r="D4" s="934"/>
      <c r="E4" s="934"/>
      <c r="F4" s="934"/>
      <c r="G4" s="934"/>
      <c r="H4" s="934"/>
      <c r="I4" s="935"/>
      <c r="J4" s="933" t="s">
        <v>40</v>
      </c>
      <c r="K4" s="934"/>
      <c r="L4" s="934"/>
      <c r="M4" s="934"/>
      <c r="N4" s="934"/>
      <c r="O4" s="934"/>
      <c r="P4" s="934"/>
      <c r="Q4" s="935"/>
    </row>
    <row r="5" spans="1:17" s="449" customFormat="1" ht="26.25" customHeight="1">
      <c r="A5" s="942"/>
      <c r="B5" s="944" t="s">
        <v>41</v>
      </c>
      <c r="C5" s="945"/>
      <c r="D5" s="945"/>
      <c r="E5" s="931" t="s">
        <v>42</v>
      </c>
      <c r="F5" s="944" t="s">
        <v>43</v>
      </c>
      <c r="G5" s="945"/>
      <c r="H5" s="945"/>
      <c r="I5" s="946" t="s">
        <v>44</v>
      </c>
      <c r="J5" s="944" t="s">
        <v>204</v>
      </c>
      <c r="K5" s="945"/>
      <c r="L5" s="945"/>
      <c r="M5" s="931" t="s">
        <v>42</v>
      </c>
      <c r="N5" s="944" t="s">
        <v>205</v>
      </c>
      <c r="O5" s="945"/>
      <c r="P5" s="945"/>
      <c r="Q5" s="931" t="s">
        <v>44</v>
      </c>
    </row>
    <row r="6" spans="1:17" s="452" customFormat="1" ht="14.25" thickBot="1">
      <c r="A6" s="943"/>
      <c r="B6" s="450" t="s">
        <v>11</v>
      </c>
      <c r="C6" s="451" t="s">
        <v>12</v>
      </c>
      <c r="D6" s="451" t="s">
        <v>13</v>
      </c>
      <c r="E6" s="932"/>
      <c r="F6" s="450" t="s">
        <v>11</v>
      </c>
      <c r="G6" s="451" t="s">
        <v>12</v>
      </c>
      <c r="H6" s="451" t="s">
        <v>13</v>
      </c>
      <c r="I6" s="947"/>
      <c r="J6" s="450" t="s">
        <v>11</v>
      </c>
      <c r="K6" s="451" t="s">
        <v>12</v>
      </c>
      <c r="L6" s="451" t="s">
        <v>13</v>
      </c>
      <c r="M6" s="932"/>
      <c r="N6" s="450" t="s">
        <v>11</v>
      </c>
      <c r="O6" s="451" t="s">
        <v>12</v>
      </c>
      <c r="P6" s="451" t="s">
        <v>13</v>
      </c>
      <c r="Q6" s="932"/>
    </row>
    <row r="7" spans="1:17" s="459" customFormat="1" ht="18" customHeight="1" thickBot="1">
      <c r="A7" s="453" t="s">
        <v>4</v>
      </c>
      <c r="B7" s="454">
        <f>B8+B12+B21+B27+B36+B41</f>
        <v>215471</v>
      </c>
      <c r="C7" s="455">
        <f>C8+C12+C21+C27+C36+C41</f>
        <v>215500</v>
      </c>
      <c r="D7" s="456">
        <f aca="true" t="shared" si="0" ref="D7:D28">C7+B7</f>
        <v>430971</v>
      </c>
      <c r="E7" s="457">
        <f aca="true" t="shared" si="1" ref="E7:E41">D7/$D$7</f>
        <v>1</v>
      </c>
      <c r="F7" s="454">
        <f>F8+F12+F21+F27+F36+F41</f>
        <v>211311</v>
      </c>
      <c r="G7" s="455">
        <f>G8+G12+G21+G27+G36+G41</f>
        <v>206202</v>
      </c>
      <c r="H7" s="456">
        <f aca="true" t="shared" si="2" ref="H7:H22">G7+F7</f>
        <v>417513</v>
      </c>
      <c r="I7" s="458">
        <f>IF(ISERROR(D7/H7-1),"         /0",(D7/H7-1))</f>
        <v>0.032233726854014044</v>
      </c>
      <c r="J7" s="454">
        <f>J8+J12+J21+J27+J36+J41</f>
        <v>952845</v>
      </c>
      <c r="K7" s="455">
        <f>K8+K12+K21+K27+K36+K41</f>
        <v>882343</v>
      </c>
      <c r="L7" s="456">
        <f aca="true" t="shared" si="3" ref="L7:L22">K7+J7</f>
        <v>1835188</v>
      </c>
      <c r="M7" s="457">
        <f aca="true" t="shared" si="4" ref="M7:M41">L7/$L$7</f>
        <v>1</v>
      </c>
      <c r="N7" s="454">
        <f>N8+N12+N21+N27+N36+N41</f>
        <v>885963</v>
      </c>
      <c r="O7" s="455">
        <f>O8+O12+O21+O27+O36+O41</f>
        <v>816659</v>
      </c>
      <c r="P7" s="456">
        <f aca="true" t="shared" si="5" ref="P7:P22">O7+N7</f>
        <v>1702622</v>
      </c>
      <c r="Q7" s="458">
        <f>IF(ISERROR(L7/P7-1),"         /0",(L7/P7-1))</f>
        <v>0.07785991253490199</v>
      </c>
    </row>
    <row r="8" spans="1:17" s="465" customFormat="1" ht="18.75" customHeight="1">
      <c r="A8" s="460" t="s">
        <v>206</v>
      </c>
      <c r="B8" s="461">
        <f>SUM(B9:B11)</f>
        <v>82905</v>
      </c>
      <c r="C8" s="462">
        <f>SUM(C9:C11)</f>
        <v>85452</v>
      </c>
      <c r="D8" s="462">
        <f t="shared" si="0"/>
        <v>168357</v>
      </c>
      <c r="E8" s="463">
        <f t="shared" si="1"/>
        <v>0.3906457743096403</v>
      </c>
      <c r="F8" s="461">
        <f>SUM(F9:F11)</f>
        <v>80816</v>
      </c>
      <c r="G8" s="462">
        <f>SUM(G9:G11)</f>
        <v>78689</v>
      </c>
      <c r="H8" s="462">
        <f t="shared" si="2"/>
        <v>159505</v>
      </c>
      <c r="I8" s="464">
        <f>IF(ISERROR(D8/H8-1),"         /0",IF(D8/H8&gt;5,"  *  ",(D8/H8-1)))</f>
        <v>0.05549669289363979</v>
      </c>
      <c r="J8" s="461">
        <f>SUM(J9:J11)</f>
        <v>354198</v>
      </c>
      <c r="K8" s="462">
        <f>SUM(K9:K11)</f>
        <v>341166</v>
      </c>
      <c r="L8" s="462">
        <f t="shared" si="3"/>
        <v>695364</v>
      </c>
      <c r="M8" s="463">
        <f t="shared" si="4"/>
        <v>0.3789061393165169</v>
      </c>
      <c r="N8" s="461">
        <f>SUM(N9:N11)</f>
        <v>312961</v>
      </c>
      <c r="O8" s="462">
        <f>SUM(O9:O11)</f>
        <v>301185</v>
      </c>
      <c r="P8" s="462">
        <f t="shared" si="5"/>
        <v>614146</v>
      </c>
      <c r="Q8" s="464">
        <f>IF(ISERROR(L8/P8-1),"         /0",IF(L8/P8&gt;5,"  *  ",(L8/P8-1)))</f>
        <v>0.13224542698316033</v>
      </c>
    </row>
    <row r="9" spans="1:17" ht="18.75" customHeight="1">
      <c r="A9" s="466" t="s">
        <v>207</v>
      </c>
      <c r="B9" s="467">
        <v>79326</v>
      </c>
      <c r="C9" s="468">
        <v>83105</v>
      </c>
      <c r="D9" s="468">
        <f t="shared" si="0"/>
        <v>162431</v>
      </c>
      <c r="E9" s="469">
        <f t="shared" si="1"/>
        <v>0.3768954291588065</v>
      </c>
      <c r="F9" s="467">
        <v>77691</v>
      </c>
      <c r="G9" s="468">
        <v>76636</v>
      </c>
      <c r="H9" s="468">
        <f t="shared" si="2"/>
        <v>154327</v>
      </c>
      <c r="I9" s="470">
        <f aca="true" t="shared" si="6" ref="I9:I41">IF(ISERROR(D9/H9-1),"         /0",IF(D9/H9&gt;5,"  *  ",(D9/H9-1)))</f>
        <v>0.05251187413738356</v>
      </c>
      <c r="J9" s="467">
        <v>339585</v>
      </c>
      <c r="K9" s="468">
        <v>331685</v>
      </c>
      <c r="L9" s="468">
        <f t="shared" si="3"/>
        <v>671270</v>
      </c>
      <c r="M9" s="469">
        <f t="shared" si="4"/>
        <v>0.3657772391711367</v>
      </c>
      <c r="N9" s="468">
        <v>299549</v>
      </c>
      <c r="O9" s="468">
        <v>292663</v>
      </c>
      <c r="P9" s="468">
        <f t="shared" si="5"/>
        <v>592212</v>
      </c>
      <c r="Q9" s="470">
        <f aca="true" t="shared" si="7" ref="Q9:Q41">IF(ISERROR(L9/P9-1),"         /0",IF(L9/P9&gt;5,"  *  ",(L9/P9-1)))</f>
        <v>0.13349611287849616</v>
      </c>
    </row>
    <row r="10" spans="1:17" ht="18.75" customHeight="1">
      <c r="A10" s="466" t="s">
        <v>208</v>
      </c>
      <c r="B10" s="467">
        <v>3099</v>
      </c>
      <c r="C10" s="468">
        <v>1890</v>
      </c>
      <c r="D10" s="468">
        <f t="shared" si="0"/>
        <v>4989</v>
      </c>
      <c r="E10" s="469">
        <f t="shared" si="1"/>
        <v>0.01157618494051804</v>
      </c>
      <c r="F10" s="467">
        <v>2743</v>
      </c>
      <c r="G10" s="468">
        <v>1788</v>
      </c>
      <c r="H10" s="468">
        <f>G10+F10</f>
        <v>4531</v>
      </c>
      <c r="I10" s="470">
        <f t="shared" si="6"/>
        <v>0.10108143897594357</v>
      </c>
      <c r="J10" s="467">
        <v>12920</v>
      </c>
      <c r="K10" s="468">
        <v>8191</v>
      </c>
      <c r="L10" s="468">
        <f>K10+J10</f>
        <v>21111</v>
      </c>
      <c r="M10" s="469">
        <f t="shared" si="4"/>
        <v>0.011503453597124654</v>
      </c>
      <c r="N10" s="468">
        <v>11757</v>
      </c>
      <c r="O10" s="468">
        <v>7340</v>
      </c>
      <c r="P10" s="468">
        <f>O10+N10</f>
        <v>19097</v>
      </c>
      <c r="Q10" s="470">
        <f t="shared" si="7"/>
        <v>0.1054615908257841</v>
      </c>
    </row>
    <row r="11" spans="1:17" ht="18.75" customHeight="1" thickBot="1">
      <c r="A11" s="471" t="s">
        <v>209</v>
      </c>
      <c r="B11" s="472">
        <v>480</v>
      </c>
      <c r="C11" s="473">
        <v>457</v>
      </c>
      <c r="D11" s="473">
        <f t="shared" si="0"/>
        <v>937</v>
      </c>
      <c r="E11" s="474">
        <f t="shared" si="1"/>
        <v>0.0021741602103157753</v>
      </c>
      <c r="F11" s="472">
        <v>382</v>
      </c>
      <c r="G11" s="473">
        <v>265</v>
      </c>
      <c r="H11" s="473">
        <f t="shared" si="2"/>
        <v>647</v>
      </c>
      <c r="I11" s="475">
        <f t="shared" si="6"/>
        <v>0.44822256568778984</v>
      </c>
      <c r="J11" s="472">
        <v>1693</v>
      </c>
      <c r="K11" s="473">
        <v>1290</v>
      </c>
      <c r="L11" s="473">
        <f t="shared" si="3"/>
        <v>2983</v>
      </c>
      <c r="M11" s="474">
        <f t="shared" si="4"/>
        <v>0.0016254465482555467</v>
      </c>
      <c r="N11" s="473">
        <v>1655</v>
      </c>
      <c r="O11" s="473">
        <v>1182</v>
      </c>
      <c r="P11" s="473">
        <f t="shared" si="5"/>
        <v>2837</v>
      </c>
      <c r="Q11" s="475">
        <f t="shared" si="7"/>
        <v>0.05146281283045462</v>
      </c>
    </row>
    <row r="12" spans="1:17" s="465" customFormat="1" ht="18.75" customHeight="1">
      <c r="A12" s="460" t="s">
        <v>170</v>
      </c>
      <c r="B12" s="461">
        <f>SUM(B13:B20)</f>
        <v>57500</v>
      </c>
      <c r="C12" s="462">
        <f>SUM(C13:C20)</f>
        <v>58625</v>
      </c>
      <c r="D12" s="462">
        <f t="shared" si="0"/>
        <v>116125</v>
      </c>
      <c r="E12" s="463">
        <f t="shared" si="1"/>
        <v>0.26944968454954044</v>
      </c>
      <c r="F12" s="461">
        <f>SUM(F13:F20)</f>
        <v>53067</v>
      </c>
      <c r="G12" s="462">
        <f>SUM(G13:G20)</f>
        <v>54164</v>
      </c>
      <c r="H12" s="462">
        <f t="shared" si="2"/>
        <v>107231</v>
      </c>
      <c r="I12" s="464">
        <f t="shared" si="6"/>
        <v>0.08294243269203871</v>
      </c>
      <c r="J12" s="461">
        <f>SUM(J13:J20)</f>
        <v>254085</v>
      </c>
      <c r="K12" s="462">
        <f>SUM(K13:K20)</f>
        <v>245020</v>
      </c>
      <c r="L12" s="462">
        <f t="shared" si="3"/>
        <v>499105</v>
      </c>
      <c r="M12" s="463">
        <f t="shared" si="4"/>
        <v>0.27196396227525466</v>
      </c>
      <c r="N12" s="461">
        <f>SUM(N13:N20)</f>
        <v>229705</v>
      </c>
      <c r="O12" s="462">
        <f>SUM(O13:O20)</f>
        <v>221963</v>
      </c>
      <c r="P12" s="462">
        <f t="shared" si="5"/>
        <v>451668</v>
      </c>
      <c r="Q12" s="464">
        <f t="shared" si="7"/>
        <v>0.10502625822506806</v>
      </c>
    </row>
    <row r="13" spans="1:17" ht="18.75" customHeight="1">
      <c r="A13" s="476" t="s">
        <v>210</v>
      </c>
      <c r="B13" s="477">
        <v>13404</v>
      </c>
      <c r="C13" s="478">
        <v>15188</v>
      </c>
      <c r="D13" s="478">
        <f t="shared" si="0"/>
        <v>28592</v>
      </c>
      <c r="E13" s="479">
        <f t="shared" si="1"/>
        <v>0.06634321102812023</v>
      </c>
      <c r="F13" s="477">
        <v>10149</v>
      </c>
      <c r="G13" s="478">
        <v>10091</v>
      </c>
      <c r="H13" s="478">
        <f t="shared" si="2"/>
        <v>20240</v>
      </c>
      <c r="I13" s="480">
        <f t="shared" si="6"/>
        <v>0.4126482213438736</v>
      </c>
      <c r="J13" s="477">
        <v>55971</v>
      </c>
      <c r="K13" s="478">
        <v>55919</v>
      </c>
      <c r="L13" s="478">
        <f t="shared" si="3"/>
        <v>111890</v>
      </c>
      <c r="M13" s="479">
        <f t="shared" si="4"/>
        <v>0.06096923040037315</v>
      </c>
      <c r="N13" s="478">
        <v>42907</v>
      </c>
      <c r="O13" s="478">
        <v>41320</v>
      </c>
      <c r="P13" s="478">
        <f t="shared" si="5"/>
        <v>84227</v>
      </c>
      <c r="Q13" s="480">
        <f t="shared" si="7"/>
        <v>0.328433875123179</v>
      </c>
    </row>
    <row r="14" spans="1:17" ht="18.75" customHeight="1">
      <c r="A14" s="476" t="s">
        <v>211</v>
      </c>
      <c r="B14" s="477">
        <v>14016</v>
      </c>
      <c r="C14" s="478">
        <v>14241</v>
      </c>
      <c r="D14" s="478">
        <f aca="true" t="shared" si="8" ref="D14:D20">C14+B14</f>
        <v>28257</v>
      </c>
      <c r="E14" s="479">
        <f t="shared" si="1"/>
        <v>0.06556589654524318</v>
      </c>
      <c r="F14" s="477">
        <v>11238</v>
      </c>
      <c r="G14" s="478">
        <v>11901</v>
      </c>
      <c r="H14" s="478">
        <f aca="true" t="shared" si="9" ref="H14:H20">G14+F14</f>
        <v>23139</v>
      </c>
      <c r="I14" s="480">
        <f t="shared" si="6"/>
        <v>0.2211850123168677</v>
      </c>
      <c r="J14" s="477">
        <v>64280</v>
      </c>
      <c r="K14" s="478">
        <v>63298</v>
      </c>
      <c r="L14" s="478">
        <f aca="true" t="shared" si="10" ref="L14:L20">K14+J14</f>
        <v>127578</v>
      </c>
      <c r="M14" s="479">
        <f t="shared" si="4"/>
        <v>0.06951767339367956</v>
      </c>
      <c r="N14" s="478">
        <v>51192</v>
      </c>
      <c r="O14" s="478">
        <v>53044</v>
      </c>
      <c r="P14" s="478">
        <f aca="true" t="shared" si="11" ref="P14:P20">O14+N14</f>
        <v>104236</v>
      </c>
      <c r="Q14" s="480">
        <f t="shared" si="7"/>
        <v>0.22393414943013923</v>
      </c>
    </row>
    <row r="15" spans="1:17" ht="18.75" customHeight="1">
      <c r="A15" s="476" t="s">
        <v>212</v>
      </c>
      <c r="B15" s="477">
        <v>11402</v>
      </c>
      <c r="C15" s="478">
        <v>9950</v>
      </c>
      <c r="D15" s="478">
        <f>C15+B15</f>
        <v>21352</v>
      </c>
      <c r="E15" s="479">
        <f t="shared" si="1"/>
        <v>0.049543936831016475</v>
      </c>
      <c r="F15" s="477">
        <v>16543</v>
      </c>
      <c r="G15" s="478">
        <v>17130</v>
      </c>
      <c r="H15" s="478">
        <f>G15+F15</f>
        <v>33673</v>
      </c>
      <c r="I15" s="480">
        <f>IF(ISERROR(D15/H15-1),"         /0",IF(D15/H15&gt;5,"  *  ",(D15/H15-1)))</f>
        <v>-0.3659014640810144</v>
      </c>
      <c r="J15" s="477">
        <v>53225</v>
      </c>
      <c r="K15" s="478">
        <v>46828</v>
      </c>
      <c r="L15" s="478">
        <f>K15+J15</f>
        <v>100053</v>
      </c>
      <c r="M15" s="479">
        <f t="shared" si="4"/>
        <v>0.054519210020989674</v>
      </c>
      <c r="N15" s="478">
        <v>72467</v>
      </c>
      <c r="O15" s="478">
        <v>64852</v>
      </c>
      <c r="P15" s="478">
        <f>O15+N15</f>
        <v>137319</v>
      </c>
      <c r="Q15" s="480">
        <f>IF(ISERROR(L15/P15-1),"         /0",IF(L15/P15&gt;5,"  *  ",(L15/P15-1)))</f>
        <v>-0.27138269285386585</v>
      </c>
    </row>
    <row r="16" spans="1:17" ht="18.75" customHeight="1">
      <c r="A16" s="476" t="s">
        <v>213</v>
      </c>
      <c r="B16" s="477">
        <v>6593</v>
      </c>
      <c r="C16" s="478">
        <v>6954</v>
      </c>
      <c r="D16" s="478">
        <f>C16+B16</f>
        <v>13547</v>
      </c>
      <c r="E16" s="479">
        <f t="shared" si="1"/>
        <v>0.03143366955085145</v>
      </c>
      <c r="F16" s="477">
        <v>4886</v>
      </c>
      <c r="G16" s="478">
        <v>4828</v>
      </c>
      <c r="H16" s="478">
        <f>G16+F16</f>
        <v>9714</v>
      </c>
      <c r="I16" s="480">
        <f>IF(ISERROR(D16/H16-1),"         /0",IF(D16/H16&gt;5,"  *  ",(D16/H16-1)))</f>
        <v>0.3945851348569076</v>
      </c>
      <c r="J16" s="477">
        <v>28554</v>
      </c>
      <c r="K16" s="478">
        <v>28301</v>
      </c>
      <c r="L16" s="478">
        <f>K16+J16</f>
        <v>56855</v>
      </c>
      <c r="M16" s="479">
        <f t="shared" si="4"/>
        <v>0.030980477204515286</v>
      </c>
      <c r="N16" s="478">
        <v>20787</v>
      </c>
      <c r="O16" s="478">
        <v>21084</v>
      </c>
      <c r="P16" s="478">
        <f>O16+N16</f>
        <v>41871</v>
      </c>
      <c r="Q16" s="480">
        <f>IF(ISERROR(L16/P16-1),"         /0",IF(L16/P16&gt;5,"  *  ",(L16/P16-1)))</f>
        <v>0.35786104941367536</v>
      </c>
    </row>
    <row r="17" spans="1:17" ht="18.75" customHeight="1">
      <c r="A17" s="476" t="s">
        <v>214</v>
      </c>
      <c r="B17" s="477">
        <v>6426</v>
      </c>
      <c r="C17" s="478">
        <v>6994</v>
      </c>
      <c r="D17" s="478">
        <f t="shared" si="8"/>
        <v>13420</v>
      </c>
      <c r="E17" s="479">
        <f t="shared" si="1"/>
        <v>0.031138986149880154</v>
      </c>
      <c r="F17" s="477">
        <v>5205</v>
      </c>
      <c r="G17" s="478">
        <v>5276</v>
      </c>
      <c r="H17" s="478">
        <f t="shared" si="9"/>
        <v>10481</v>
      </c>
      <c r="I17" s="480">
        <f t="shared" si="6"/>
        <v>0.28041217441083877</v>
      </c>
      <c r="J17" s="477">
        <v>27840</v>
      </c>
      <c r="K17" s="478">
        <v>27985</v>
      </c>
      <c r="L17" s="478">
        <f t="shared" si="10"/>
        <v>55825</v>
      </c>
      <c r="M17" s="479">
        <f t="shared" si="4"/>
        <v>0.03041922680401136</v>
      </c>
      <c r="N17" s="478">
        <v>19407</v>
      </c>
      <c r="O17" s="478">
        <v>19669</v>
      </c>
      <c r="P17" s="478">
        <f t="shared" si="11"/>
        <v>39076</v>
      </c>
      <c r="Q17" s="480">
        <f t="shared" si="7"/>
        <v>0.42862626676220694</v>
      </c>
    </row>
    <row r="18" spans="1:17" ht="18.75" customHeight="1">
      <c r="A18" s="476" t="s">
        <v>215</v>
      </c>
      <c r="B18" s="477">
        <v>3910</v>
      </c>
      <c r="C18" s="478">
        <v>4144</v>
      </c>
      <c r="D18" s="478">
        <f>C18+B18</f>
        <v>8054</v>
      </c>
      <c r="E18" s="479">
        <f t="shared" si="1"/>
        <v>0.018688032373407954</v>
      </c>
      <c r="F18" s="477">
        <v>3830</v>
      </c>
      <c r="G18" s="478">
        <v>3732</v>
      </c>
      <c r="H18" s="478">
        <f>G18+F18</f>
        <v>7562</v>
      </c>
      <c r="I18" s="480">
        <f t="shared" si="6"/>
        <v>0.06506215286961115</v>
      </c>
      <c r="J18" s="477">
        <v>18223</v>
      </c>
      <c r="K18" s="478">
        <v>17265</v>
      </c>
      <c r="L18" s="478">
        <f>K18+J18</f>
        <v>35488</v>
      </c>
      <c r="M18" s="479">
        <f t="shared" si="4"/>
        <v>0.01933752836221684</v>
      </c>
      <c r="N18" s="478">
        <v>17636</v>
      </c>
      <c r="O18" s="478">
        <v>17111</v>
      </c>
      <c r="P18" s="478">
        <f>O18+N18</f>
        <v>34747</v>
      </c>
      <c r="Q18" s="480">
        <f t="shared" si="7"/>
        <v>0.02132558206463875</v>
      </c>
    </row>
    <row r="19" spans="1:17" ht="18.75" customHeight="1">
      <c r="A19" s="476" t="s">
        <v>216</v>
      </c>
      <c r="B19" s="477">
        <v>1239</v>
      </c>
      <c r="C19" s="478">
        <v>456</v>
      </c>
      <c r="D19" s="478">
        <f t="shared" si="8"/>
        <v>1695</v>
      </c>
      <c r="E19" s="479">
        <f t="shared" si="1"/>
        <v>0.00393297924918382</v>
      </c>
      <c r="F19" s="477">
        <v>637</v>
      </c>
      <c r="G19" s="478">
        <v>601</v>
      </c>
      <c r="H19" s="478">
        <f t="shared" si="9"/>
        <v>1238</v>
      </c>
      <c r="I19" s="480">
        <f t="shared" si="6"/>
        <v>0.36914378029079153</v>
      </c>
      <c r="J19" s="477">
        <v>3756</v>
      </c>
      <c r="K19" s="478">
        <v>2653</v>
      </c>
      <c r="L19" s="478">
        <f t="shared" si="10"/>
        <v>6409</v>
      </c>
      <c r="M19" s="479">
        <f t="shared" si="4"/>
        <v>0.0034922852590579274</v>
      </c>
      <c r="N19" s="478">
        <v>3213</v>
      </c>
      <c r="O19" s="478">
        <v>2623</v>
      </c>
      <c r="P19" s="478">
        <f t="shared" si="11"/>
        <v>5836</v>
      </c>
      <c r="Q19" s="480">
        <f t="shared" si="7"/>
        <v>0.09818368745716244</v>
      </c>
    </row>
    <row r="20" spans="1:17" ht="18.75" customHeight="1" thickBot="1">
      <c r="A20" s="481" t="s">
        <v>147</v>
      </c>
      <c r="B20" s="482">
        <v>510</v>
      </c>
      <c r="C20" s="483">
        <v>698</v>
      </c>
      <c r="D20" s="483">
        <f t="shared" si="8"/>
        <v>1208</v>
      </c>
      <c r="E20" s="484">
        <f t="shared" si="1"/>
        <v>0.0028029728218372002</v>
      </c>
      <c r="F20" s="482">
        <v>579</v>
      </c>
      <c r="G20" s="483">
        <v>605</v>
      </c>
      <c r="H20" s="483">
        <f t="shared" si="9"/>
        <v>1184</v>
      </c>
      <c r="I20" s="485">
        <f t="shared" si="6"/>
        <v>0.020270270270270174</v>
      </c>
      <c r="J20" s="482">
        <v>2236</v>
      </c>
      <c r="K20" s="483">
        <v>2771</v>
      </c>
      <c r="L20" s="483">
        <f t="shared" si="10"/>
        <v>5007</v>
      </c>
      <c r="M20" s="484">
        <f t="shared" si="4"/>
        <v>0.0027283308304108353</v>
      </c>
      <c r="N20" s="483">
        <v>2096</v>
      </c>
      <c r="O20" s="483">
        <v>2260</v>
      </c>
      <c r="P20" s="483">
        <f t="shared" si="11"/>
        <v>4356</v>
      </c>
      <c r="Q20" s="485">
        <f t="shared" si="7"/>
        <v>0.1494490358126721</v>
      </c>
    </row>
    <row r="21" spans="1:17" s="465" customFormat="1" ht="18.75" customHeight="1">
      <c r="A21" s="460" t="s">
        <v>182</v>
      </c>
      <c r="B21" s="461">
        <f>SUM(B22:B26)</f>
        <v>29341</v>
      </c>
      <c r="C21" s="462">
        <f>SUM(C22:C26)</f>
        <v>22827</v>
      </c>
      <c r="D21" s="462">
        <f t="shared" si="0"/>
        <v>52168</v>
      </c>
      <c r="E21" s="463">
        <f t="shared" si="1"/>
        <v>0.12104758788874426</v>
      </c>
      <c r="F21" s="461">
        <f>SUM(F22:F26)</f>
        <v>31692</v>
      </c>
      <c r="G21" s="462">
        <f>SUM(G22:G26)</f>
        <v>27051</v>
      </c>
      <c r="H21" s="462">
        <f t="shared" si="2"/>
        <v>58743</v>
      </c>
      <c r="I21" s="464">
        <f t="shared" si="6"/>
        <v>-0.11192822974652294</v>
      </c>
      <c r="J21" s="461">
        <f>SUM(J22:J26)</f>
        <v>133876</v>
      </c>
      <c r="K21" s="462">
        <f>SUM(K22:K26)</f>
        <v>101934</v>
      </c>
      <c r="L21" s="462">
        <f t="shared" si="3"/>
        <v>235810</v>
      </c>
      <c r="M21" s="463">
        <f t="shared" si="4"/>
        <v>0.12849364751731157</v>
      </c>
      <c r="N21" s="461">
        <f>SUM(N22:N26)</f>
        <v>138165</v>
      </c>
      <c r="O21" s="462">
        <f>SUM(O22:O26)</f>
        <v>109930</v>
      </c>
      <c r="P21" s="462">
        <f t="shared" si="5"/>
        <v>248095</v>
      </c>
      <c r="Q21" s="464">
        <f t="shared" si="7"/>
        <v>-0.04951732199359116</v>
      </c>
    </row>
    <row r="22" spans="1:17" ht="18.75" customHeight="1">
      <c r="A22" s="476" t="s">
        <v>217</v>
      </c>
      <c r="B22" s="477">
        <v>22575</v>
      </c>
      <c r="C22" s="478">
        <v>17947</v>
      </c>
      <c r="D22" s="478">
        <f t="shared" si="0"/>
        <v>40522</v>
      </c>
      <c r="E22" s="479">
        <f t="shared" si="1"/>
        <v>0.0940248879855025</v>
      </c>
      <c r="F22" s="477">
        <v>23711</v>
      </c>
      <c r="G22" s="478">
        <v>20878</v>
      </c>
      <c r="H22" s="478">
        <f t="shared" si="2"/>
        <v>44589</v>
      </c>
      <c r="I22" s="480">
        <f t="shared" si="6"/>
        <v>-0.09121083675345942</v>
      </c>
      <c r="J22" s="477">
        <v>98554</v>
      </c>
      <c r="K22" s="478">
        <v>78792</v>
      </c>
      <c r="L22" s="478">
        <f t="shared" si="3"/>
        <v>177346</v>
      </c>
      <c r="M22" s="479">
        <f t="shared" si="4"/>
        <v>0.09663642090074695</v>
      </c>
      <c r="N22" s="477">
        <v>102121</v>
      </c>
      <c r="O22" s="478">
        <v>86236</v>
      </c>
      <c r="P22" s="468">
        <f t="shared" si="5"/>
        <v>188357</v>
      </c>
      <c r="Q22" s="480">
        <f t="shared" si="7"/>
        <v>-0.05845814065843058</v>
      </c>
    </row>
    <row r="23" spans="1:17" ht="18.75" customHeight="1">
      <c r="A23" s="476" t="s">
        <v>218</v>
      </c>
      <c r="B23" s="477">
        <v>5753</v>
      </c>
      <c r="C23" s="478">
        <v>4880</v>
      </c>
      <c r="D23" s="478">
        <f>C23+B23</f>
        <v>10633</v>
      </c>
      <c r="E23" s="479">
        <f t="shared" si="1"/>
        <v>0.024672193720691182</v>
      </c>
      <c r="F23" s="477">
        <v>7070</v>
      </c>
      <c r="G23" s="478">
        <v>6173</v>
      </c>
      <c r="H23" s="478">
        <f>G23+F23</f>
        <v>13243</v>
      </c>
      <c r="I23" s="480">
        <f>IF(ISERROR(D23/H23-1),"         /0",IF(D23/H23&gt;5,"  *  ",(D23/H23-1)))</f>
        <v>-0.19708525258627196</v>
      </c>
      <c r="J23" s="477">
        <v>28319</v>
      </c>
      <c r="K23" s="478">
        <v>23142</v>
      </c>
      <c r="L23" s="478">
        <f>K23+J23</f>
        <v>51461</v>
      </c>
      <c r="M23" s="479">
        <f t="shared" si="4"/>
        <v>0.028041268796439384</v>
      </c>
      <c r="N23" s="477">
        <v>29313</v>
      </c>
      <c r="O23" s="478">
        <v>23694</v>
      </c>
      <c r="P23" s="468">
        <f>O23+N23</f>
        <v>53007</v>
      </c>
      <c r="Q23" s="480">
        <f>IF(ISERROR(L23/P23-1),"         /0",IF(L23/P23&gt;5,"  *  ",(L23/P23-1)))</f>
        <v>-0.02916595921293419</v>
      </c>
    </row>
    <row r="24" spans="1:17" ht="18.75" customHeight="1">
      <c r="A24" s="476" t="s">
        <v>219</v>
      </c>
      <c r="B24" s="477">
        <v>424</v>
      </c>
      <c r="C24" s="478"/>
      <c r="D24" s="478">
        <f>C24+B24</f>
        <v>424</v>
      </c>
      <c r="E24" s="479">
        <f t="shared" si="1"/>
        <v>0.0009838248977309379</v>
      </c>
      <c r="F24" s="477">
        <v>489</v>
      </c>
      <c r="G24" s="478"/>
      <c r="H24" s="478">
        <f>G24+F24</f>
        <v>489</v>
      </c>
      <c r="I24" s="480">
        <f>IF(ISERROR(D24/H24-1),"         /0",IF(D24/H24&gt;5,"  *  ",(D24/H24-1)))</f>
        <v>-0.13292433537832316</v>
      </c>
      <c r="J24" s="477">
        <v>3395</v>
      </c>
      <c r="K24" s="478"/>
      <c r="L24" s="478">
        <f>K24+J24</f>
        <v>3395</v>
      </c>
      <c r="M24" s="479">
        <f t="shared" si="4"/>
        <v>0.0018499467084571173</v>
      </c>
      <c r="N24" s="477">
        <v>3385</v>
      </c>
      <c r="O24" s="478">
        <v>0</v>
      </c>
      <c r="P24" s="468">
        <f>O24+N24</f>
        <v>3385</v>
      </c>
      <c r="Q24" s="480">
        <f>IF(ISERROR(L24/P24-1),"         /0",IF(L24/P24&gt;5,"  *  ",(L24/P24-1)))</f>
        <v>0.002954209748892156</v>
      </c>
    </row>
    <row r="25" spans="1:17" ht="18.75" customHeight="1">
      <c r="A25" s="476" t="s">
        <v>220</v>
      </c>
      <c r="B25" s="477">
        <v>191</v>
      </c>
      <c r="C25" s="478"/>
      <c r="D25" s="478">
        <f>C25+B25</f>
        <v>191</v>
      </c>
      <c r="E25" s="479">
        <f t="shared" si="1"/>
        <v>0.00044318527232690833</v>
      </c>
      <c r="F25" s="477">
        <v>75</v>
      </c>
      <c r="G25" s="478"/>
      <c r="H25" s="478">
        <f aca="true" t="shared" si="12" ref="H25:H41">G25+F25</f>
        <v>75</v>
      </c>
      <c r="I25" s="480">
        <f t="shared" si="6"/>
        <v>1.5466666666666669</v>
      </c>
      <c r="J25" s="477">
        <v>947</v>
      </c>
      <c r="K25" s="478"/>
      <c r="L25" s="478">
        <f aca="true" t="shared" si="13" ref="L25:L41">K25+J25</f>
        <v>947</v>
      </c>
      <c r="M25" s="479">
        <f t="shared" si="4"/>
        <v>0.0005160234264827364</v>
      </c>
      <c r="N25" s="477">
        <v>561</v>
      </c>
      <c r="O25" s="478"/>
      <c r="P25" s="468">
        <f aca="true" t="shared" si="14" ref="P25:P41">O25+N25</f>
        <v>561</v>
      </c>
      <c r="Q25" s="480">
        <f t="shared" si="7"/>
        <v>0.6880570409982174</v>
      </c>
    </row>
    <row r="26" spans="1:17" ht="18.75" customHeight="1" thickBot="1">
      <c r="A26" s="476" t="s">
        <v>221</v>
      </c>
      <c r="B26" s="477">
        <v>398</v>
      </c>
      <c r="C26" s="478">
        <v>0</v>
      </c>
      <c r="D26" s="478">
        <f>C26+B26</f>
        <v>398</v>
      </c>
      <c r="E26" s="479">
        <f t="shared" si="1"/>
        <v>0.00092349601249272</v>
      </c>
      <c r="F26" s="477">
        <v>347</v>
      </c>
      <c r="G26" s="478">
        <v>0</v>
      </c>
      <c r="H26" s="478">
        <f t="shared" si="12"/>
        <v>347</v>
      </c>
      <c r="I26" s="480">
        <f t="shared" si="6"/>
        <v>0.14697406340057628</v>
      </c>
      <c r="J26" s="477">
        <v>2661</v>
      </c>
      <c r="K26" s="478">
        <v>0</v>
      </c>
      <c r="L26" s="478">
        <f t="shared" si="13"/>
        <v>2661</v>
      </c>
      <c r="M26" s="479">
        <f t="shared" si="4"/>
        <v>0.001449987685185387</v>
      </c>
      <c r="N26" s="477">
        <v>2785</v>
      </c>
      <c r="O26" s="478">
        <v>0</v>
      </c>
      <c r="P26" s="468">
        <f t="shared" si="14"/>
        <v>2785</v>
      </c>
      <c r="Q26" s="480">
        <f t="shared" si="7"/>
        <v>-0.044524236983842</v>
      </c>
    </row>
    <row r="27" spans="1:17" s="465" customFormat="1" ht="18.75" customHeight="1">
      <c r="A27" s="460" t="s">
        <v>222</v>
      </c>
      <c r="B27" s="461">
        <f>SUM(B28:B35)</f>
        <v>40946</v>
      </c>
      <c r="C27" s="462">
        <f>SUM(C28:C35)</f>
        <v>43563</v>
      </c>
      <c r="D27" s="462">
        <f t="shared" si="0"/>
        <v>84509</v>
      </c>
      <c r="E27" s="463">
        <f t="shared" si="1"/>
        <v>0.1960897600998675</v>
      </c>
      <c r="F27" s="461">
        <f>SUM(F28:F35)</f>
        <v>39777</v>
      </c>
      <c r="G27" s="462">
        <f>SUM(G28:G35)</f>
        <v>41100</v>
      </c>
      <c r="H27" s="462">
        <f t="shared" si="12"/>
        <v>80877</v>
      </c>
      <c r="I27" s="464">
        <f t="shared" si="6"/>
        <v>0.044907699345920316</v>
      </c>
      <c r="J27" s="461">
        <f>SUM(J28:J35)</f>
        <v>186670</v>
      </c>
      <c r="K27" s="462">
        <f>SUM(K28:K35)</f>
        <v>174111</v>
      </c>
      <c r="L27" s="462">
        <f t="shared" si="13"/>
        <v>360781</v>
      </c>
      <c r="M27" s="463">
        <f t="shared" si="4"/>
        <v>0.1965907580040846</v>
      </c>
      <c r="N27" s="461">
        <f>SUM(N28:N35)</f>
        <v>181636</v>
      </c>
      <c r="O27" s="462">
        <f>SUM(O28:O35)</f>
        <v>164301</v>
      </c>
      <c r="P27" s="462">
        <f t="shared" si="14"/>
        <v>345937</v>
      </c>
      <c r="Q27" s="464">
        <f t="shared" si="7"/>
        <v>0.04290954711406991</v>
      </c>
    </row>
    <row r="28" spans="1:17" s="486" customFormat="1" ht="18.75" customHeight="1">
      <c r="A28" s="466" t="s">
        <v>223</v>
      </c>
      <c r="B28" s="467">
        <v>25953</v>
      </c>
      <c r="C28" s="468">
        <v>29024</v>
      </c>
      <c r="D28" s="468">
        <f t="shared" si="0"/>
        <v>54977</v>
      </c>
      <c r="E28" s="469">
        <f t="shared" si="1"/>
        <v>0.12756542783621172</v>
      </c>
      <c r="F28" s="467">
        <v>26269</v>
      </c>
      <c r="G28" s="468">
        <v>28078</v>
      </c>
      <c r="H28" s="468">
        <f t="shared" si="12"/>
        <v>54347</v>
      </c>
      <c r="I28" s="470">
        <f t="shared" si="6"/>
        <v>0.01159217620107822</v>
      </c>
      <c r="J28" s="467">
        <v>120731</v>
      </c>
      <c r="K28" s="468">
        <v>116707</v>
      </c>
      <c r="L28" s="468">
        <f t="shared" si="13"/>
        <v>237438</v>
      </c>
      <c r="M28" s="469">
        <f t="shared" si="4"/>
        <v>0.12938075009208866</v>
      </c>
      <c r="N28" s="468">
        <v>122207</v>
      </c>
      <c r="O28" s="468">
        <v>112105</v>
      </c>
      <c r="P28" s="468">
        <f t="shared" si="14"/>
        <v>234312</v>
      </c>
      <c r="Q28" s="470">
        <f t="shared" si="7"/>
        <v>0.013341186110826575</v>
      </c>
    </row>
    <row r="29" spans="1:17" s="486" customFormat="1" ht="18.75" customHeight="1">
      <c r="A29" s="466" t="s">
        <v>224</v>
      </c>
      <c r="B29" s="467">
        <v>8313</v>
      </c>
      <c r="C29" s="468">
        <v>8591</v>
      </c>
      <c r="D29" s="468">
        <f>C29+B29</f>
        <v>16904</v>
      </c>
      <c r="E29" s="469">
        <f t="shared" si="1"/>
        <v>0.03922305677180135</v>
      </c>
      <c r="F29" s="467">
        <v>7361</v>
      </c>
      <c r="G29" s="468">
        <v>7501</v>
      </c>
      <c r="H29" s="468">
        <f>G29+F29</f>
        <v>14862</v>
      </c>
      <c r="I29" s="470">
        <f t="shared" si="6"/>
        <v>0.13739738931503154</v>
      </c>
      <c r="J29" s="467">
        <v>37229</v>
      </c>
      <c r="K29" s="468">
        <v>34241</v>
      </c>
      <c r="L29" s="468">
        <f>K29+J29</f>
        <v>71470</v>
      </c>
      <c r="M29" s="469">
        <f t="shared" si="4"/>
        <v>0.03894423895535498</v>
      </c>
      <c r="N29" s="468">
        <v>32839</v>
      </c>
      <c r="O29" s="468">
        <v>29512</v>
      </c>
      <c r="P29" s="468">
        <f>O29+N29</f>
        <v>62351</v>
      </c>
      <c r="Q29" s="470">
        <f t="shared" si="7"/>
        <v>0.14625266635659417</v>
      </c>
    </row>
    <row r="30" spans="1:17" s="486" customFormat="1" ht="18.75" customHeight="1">
      <c r="A30" s="466" t="s">
        <v>225</v>
      </c>
      <c r="B30" s="467">
        <v>2530</v>
      </c>
      <c r="C30" s="468">
        <v>2136</v>
      </c>
      <c r="D30" s="468">
        <f>C30+B30</f>
        <v>4666</v>
      </c>
      <c r="E30" s="469">
        <f t="shared" si="1"/>
        <v>0.01082671455852018</v>
      </c>
      <c r="F30" s="467">
        <v>2713</v>
      </c>
      <c r="G30" s="468">
        <v>2331</v>
      </c>
      <c r="H30" s="468">
        <f>G30+F30</f>
        <v>5044</v>
      </c>
      <c r="I30" s="470">
        <f>IF(ISERROR(D30/H30-1),"         /0",IF(D30/H30&gt;5,"  *  ",(D30/H30-1)))</f>
        <v>-0.0749405233941316</v>
      </c>
      <c r="J30" s="467">
        <v>12313</v>
      </c>
      <c r="K30" s="468">
        <v>9546</v>
      </c>
      <c r="L30" s="468">
        <f>K30+J30</f>
        <v>21859</v>
      </c>
      <c r="M30" s="469">
        <f t="shared" si="4"/>
        <v>0.011911041266616827</v>
      </c>
      <c r="N30" s="468">
        <v>12099</v>
      </c>
      <c r="O30" s="468">
        <v>9771</v>
      </c>
      <c r="P30" s="468">
        <f>O30+N30</f>
        <v>21870</v>
      </c>
      <c r="Q30" s="470">
        <f>IF(ISERROR(L30/P30-1),"         /0",IF(L30/P30&gt;5,"  *  ",(L30/P30-1)))</f>
        <v>-0.0005029721079103933</v>
      </c>
    </row>
    <row r="31" spans="1:17" s="486" customFormat="1" ht="18.75" customHeight="1">
      <c r="A31" s="466" t="s">
        <v>226</v>
      </c>
      <c r="B31" s="467">
        <v>1551</v>
      </c>
      <c r="C31" s="468">
        <v>1611</v>
      </c>
      <c r="D31" s="468">
        <f>C31+B31</f>
        <v>3162</v>
      </c>
      <c r="E31" s="469">
        <f t="shared" si="1"/>
        <v>0.007336920581663267</v>
      </c>
      <c r="F31" s="467">
        <v>1583</v>
      </c>
      <c r="G31" s="468">
        <v>1430</v>
      </c>
      <c r="H31" s="468">
        <f>G31+F31</f>
        <v>3013</v>
      </c>
      <c r="I31" s="470">
        <f>IF(ISERROR(D31/H31-1),"         /0",IF(D31/H31&gt;5,"  *  ",(D31/H31-1)))</f>
        <v>0.04945237305011618</v>
      </c>
      <c r="J31" s="467">
        <v>6498</v>
      </c>
      <c r="K31" s="468">
        <v>5963</v>
      </c>
      <c r="L31" s="468">
        <f>K31+J31</f>
        <v>12461</v>
      </c>
      <c r="M31" s="469">
        <f t="shared" si="4"/>
        <v>0.006790040039494591</v>
      </c>
      <c r="N31" s="468">
        <v>6791</v>
      </c>
      <c r="O31" s="468">
        <v>6103</v>
      </c>
      <c r="P31" s="468">
        <f>O31+N31</f>
        <v>12894</v>
      </c>
      <c r="Q31" s="470">
        <f>IF(ISERROR(L31/P31-1),"         /0",IF(L31/P31&gt;5,"  *  ",(L31/P31-1)))</f>
        <v>-0.03358151078020788</v>
      </c>
    </row>
    <row r="32" spans="1:17" s="486" customFormat="1" ht="18.75" customHeight="1">
      <c r="A32" s="466" t="s">
        <v>227</v>
      </c>
      <c r="B32" s="467">
        <v>1080</v>
      </c>
      <c r="C32" s="468">
        <v>1009</v>
      </c>
      <c r="D32" s="468">
        <f>C32+B32</f>
        <v>2089</v>
      </c>
      <c r="E32" s="469">
        <f t="shared" si="1"/>
        <v>0.004847193894716814</v>
      </c>
      <c r="F32" s="467">
        <v>820</v>
      </c>
      <c r="G32" s="468">
        <v>873</v>
      </c>
      <c r="H32" s="468">
        <f>G32+F32</f>
        <v>1693</v>
      </c>
      <c r="I32" s="470">
        <f t="shared" si="6"/>
        <v>0.23390431187241578</v>
      </c>
      <c r="J32" s="467">
        <v>4137</v>
      </c>
      <c r="K32" s="468">
        <v>3285</v>
      </c>
      <c r="L32" s="468">
        <f>K32+J32</f>
        <v>7422</v>
      </c>
      <c r="M32" s="469">
        <f t="shared" si="4"/>
        <v>0.004044272303437032</v>
      </c>
      <c r="N32" s="468">
        <v>3327</v>
      </c>
      <c r="O32" s="468">
        <v>3144</v>
      </c>
      <c r="P32" s="468">
        <f>O32+N32</f>
        <v>6471</v>
      </c>
      <c r="Q32" s="470">
        <f t="shared" si="7"/>
        <v>0.14696337505795087</v>
      </c>
    </row>
    <row r="33" spans="1:17" s="486" customFormat="1" ht="18.75" customHeight="1">
      <c r="A33" s="466" t="s">
        <v>228</v>
      </c>
      <c r="B33" s="467">
        <v>639</v>
      </c>
      <c r="C33" s="468">
        <v>563</v>
      </c>
      <c r="D33" s="468">
        <f aca="true" t="shared" si="15" ref="D33:D41">C33+B33</f>
        <v>1202</v>
      </c>
      <c r="E33" s="469">
        <f t="shared" si="1"/>
        <v>0.0027890507713976115</v>
      </c>
      <c r="F33" s="467">
        <v>430</v>
      </c>
      <c r="G33" s="468">
        <v>381</v>
      </c>
      <c r="H33" s="468">
        <f t="shared" si="12"/>
        <v>811</v>
      </c>
      <c r="I33" s="470">
        <f t="shared" si="6"/>
        <v>0.4821208384710234</v>
      </c>
      <c r="J33" s="467">
        <v>2512</v>
      </c>
      <c r="K33" s="468">
        <v>2187</v>
      </c>
      <c r="L33" s="468">
        <f t="shared" si="13"/>
        <v>4699</v>
      </c>
      <c r="M33" s="469">
        <f t="shared" si="4"/>
        <v>0.0025605006135611176</v>
      </c>
      <c r="N33" s="468">
        <v>1967</v>
      </c>
      <c r="O33" s="468">
        <v>1659</v>
      </c>
      <c r="P33" s="468">
        <f t="shared" si="14"/>
        <v>3626</v>
      </c>
      <c r="Q33" s="470">
        <f t="shared" si="7"/>
        <v>0.29591836734693877</v>
      </c>
    </row>
    <row r="34" spans="1:17" s="486" customFormat="1" ht="18.75" customHeight="1">
      <c r="A34" s="466" t="s">
        <v>229</v>
      </c>
      <c r="B34" s="467">
        <v>515</v>
      </c>
      <c r="C34" s="468">
        <v>342</v>
      </c>
      <c r="D34" s="468">
        <f t="shared" si="15"/>
        <v>857</v>
      </c>
      <c r="E34" s="469">
        <f t="shared" si="1"/>
        <v>0.0019885328711212588</v>
      </c>
      <c r="F34" s="467">
        <v>332</v>
      </c>
      <c r="G34" s="468">
        <v>201</v>
      </c>
      <c r="H34" s="468">
        <f t="shared" si="12"/>
        <v>533</v>
      </c>
      <c r="I34" s="470">
        <f t="shared" si="6"/>
        <v>0.6078799249530957</v>
      </c>
      <c r="J34" s="467">
        <v>2026</v>
      </c>
      <c r="K34" s="468">
        <v>1042</v>
      </c>
      <c r="L34" s="468">
        <f t="shared" si="13"/>
        <v>3068</v>
      </c>
      <c r="M34" s="469">
        <f t="shared" si="4"/>
        <v>0.001671763328879657</v>
      </c>
      <c r="N34" s="468">
        <v>1378</v>
      </c>
      <c r="O34" s="468">
        <v>938</v>
      </c>
      <c r="P34" s="468">
        <f t="shared" si="14"/>
        <v>2316</v>
      </c>
      <c r="Q34" s="470">
        <f t="shared" si="7"/>
        <v>0.3246977547495682</v>
      </c>
    </row>
    <row r="35" spans="1:17" s="486" customFormat="1" ht="18.75" customHeight="1" thickBot="1">
      <c r="A35" s="466" t="s">
        <v>221</v>
      </c>
      <c r="B35" s="467">
        <v>365</v>
      </c>
      <c r="C35" s="468">
        <v>287</v>
      </c>
      <c r="D35" s="468">
        <f t="shared" si="15"/>
        <v>652</v>
      </c>
      <c r="E35" s="469">
        <f>D35/$D$7</f>
        <v>0.00151286281443531</v>
      </c>
      <c r="F35" s="467">
        <v>269</v>
      </c>
      <c r="G35" s="468">
        <v>305</v>
      </c>
      <c r="H35" s="468">
        <f t="shared" si="12"/>
        <v>574</v>
      </c>
      <c r="I35" s="470">
        <f t="shared" si="6"/>
        <v>0.13588850174216027</v>
      </c>
      <c r="J35" s="467">
        <v>1224</v>
      </c>
      <c r="K35" s="468">
        <v>1140</v>
      </c>
      <c r="L35" s="468">
        <f t="shared" si="13"/>
        <v>2364</v>
      </c>
      <c r="M35" s="469">
        <f>L35/$L$7</f>
        <v>0.0012881514046517305</v>
      </c>
      <c r="N35" s="468">
        <v>1028</v>
      </c>
      <c r="O35" s="468">
        <v>1069</v>
      </c>
      <c r="P35" s="468">
        <f t="shared" si="14"/>
        <v>2097</v>
      </c>
      <c r="Q35" s="470">
        <f t="shared" si="7"/>
        <v>0.1273247496423462</v>
      </c>
    </row>
    <row r="36" spans="1:17" s="465" customFormat="1" ht="18.75" customHeight="1">
      <c r="A36" s="460" t="s">
        <v>196</v>
      </c>
      <c r="B36" s="461">
        <f>SUM(B37:B40)</f>
        <v>3921</v>
      </c>
      <c r="C36" s="462">
        <f>SUM(C37:C40)</f>
        <v>4740</v>
      </c>
      <c r="D36" s="462">
        <f t="shared" si="15"/>
        <v>8661</v>
      </c>
      <c r="E36" s="463">
        <f t="shared" si="1"/>
        <v>0.02009647980954635</v>
      </c>
      <c r="F36" s="461">
        <f>SUM(F37:F40)</f>
        <v>5283</v>
      </c>
      <c r="G36" s="462">
        <f>SUM(G37:G40)</f>
        <v>4980</v>
      </c>
      <c r="H36" s="462">
        <f t="shared" si="12"/>
        <v>10263</v>
      </c>
      <c r="I36" s="464">
        <f t="shared" si="6"/>
        <v>-0.1560947091493715</v>
      </c>
      <c r="J36" s="461">
        <f>SUM(J37:J40)</f>
        <v>19022</v>
      </c>
      <c r="K36" s="462">
        <f>SUM(K37:K40)</f>
        <v>18575</v>
      </c>
      <c r="L36" s="462">
        <f t="shared" si="13"/>
        <v>37597</v>
      </c>
      <c r="M36" s="463">
        <f t="shared" si="4"/>
        <v>0.02048672942499624</v>
      </c>
      <c r="N36" s="461">
        <f>SUM(N37:N40)</f>
        <v>20345</v>
      </c>
      <c r="O36" s="462">
        <f>SUM(O37:O40)</f>
        <v>18387</v>
      </c>
      <c r="P36" s="462">
        <f t="shared" si="14"/>
        <v>38732</v>
      </c>
      <c r="Q36" s="464">
        <f t="shared" si="7"/>
        <v>-0.029303934730971815</v>
      </c>
    </row>
    <row r="37" spans="1:17" ht="18.75" customHeight="1">
      <c r="A37" s="466" t="s">
        <v>230</v>
      </c>
      <c r="B37" s="467">
        <v>2921</v>
      </c>
      <c r="C37" s="468">
        <v>3415</v>
      </c>
      <c r="D37" s="468">
        <f t="shared" si="15"/>
        <v>6336</v>
      </c>
      <c r="E37" s="469">
        <f t="shared" si="1"/>
        <v>0.014701685264205712</v>
      </c>
      <c r="F37" s="467">
        <v>3486</v>
      </c>
      <c r="G37" s="468">
        <v>3613</v>
      </c>
      <c r="H37" s="468">
        <f t="shared" si="12"/>
        <v>7099</v>
      </c>
      <c r="I37" s="470">
        <f t="shared" si="6"/>
        <v>-0.10747992675024653</v>
      </c>
      <c r="J37" s="467">
        <v>13571</v>
      </c>
      <c r="K37" s="468">
        <v>12700</v>
      </c>
      <c r="L37" s="468">
        <f t="shared" si="13"/>
        <v>26271</v>
      </c>
      <c r="M37" s="469">
        <f t="shared" si="4"/>
        <v>0.014315154632658889</v>
      </c>
      <c r="N37" s="468">
        <v>14409</v>
      </c>
      <c r="O37" s="468">
        <v>13091</v>
      </c>
      <c r="P37" s="468">
        <f t="shared" si="14"/>
        <v>27500</v>
      </c>
      <c r="Q37" s="470">
        <f t="shared" si="7"/>
        <v>-0.044690909090909114</v>
      </c>
    </row>
    <row r="38" spans="1:17" ht="18.75" customHeight="1">
      <c r="A38" s="466" t="s">
        <v>231</v>
      </c>
      <c r="B38" s="467">
        <v>852</v>
      </c>
      <c r="C38" s="468">
        <v>1119</v>
      </c>
      <c r="D38" s="468">
        <f>C38+B38</f>
        <v>1971</v>
      </c>
      <c r="E38" s="469">
        <f t="shared" si="1"/>
        <v>0.004573393569404902</v>
      </c>
      <c r="F38" s="467">
        <v>1485</v>
      </c>
      <c r="G38" s="468">
        <v>1085</v>
      </c>
      <c r="H38" s="468">
        <f>G38+F38</f>
        <v>2570</v>
      </c>
      <c r="I38" s="470">
        <f t="shared" si="6"/>
        <v>-0.23307392996108944</v>
      </c>
      <c r="J38" s="467">
        <v>4861</v>
      </c>
      <c r="K38" s="468">
        <v>5128</v>
      </c>
      <c r="L38" s="468">
        <f>K38+J38</f>
        <v>9989</v>
      </c>
      <c r="M38" s="469">
        <f t="shared" si="4"/>
        <v>0.005443039078285168</v>
      </c>
      <c r="N38" s="468">
        <v>5084</v>
      </c>
      <c r="O38" s="468">
        <v>4541</v>
      </c>
      <c r="P38" s="468">
        <f>O38+N38</f>
        <v>9625</v>
      </c>
      <c r="Q38" s="470">
        <f t="shared" si="7"/>
        <v>0.03781818181818175</v>
      </c>
    </row>
    <row r="39" spans="1:17" ht="18.75" customHeight="1">
      <c r="A39" s="466" t="s">
        <v>232</v>
      </c>
      <c r="B39" s="467">
        <v>129</v>
      </c>
      <c r="C39" s="468">
        <v>206</v>
      </c>
      <c r="D39" s="468">
        <f>C39+B39</f>
        <v>335</v>
      </c>
      <c r="E39" s="469">
        <f t="shared" si="1"/>
        <v>0.0007773144828770381</v>
      </c>
      <c r="F39" s="467">
        <v>136</v>
      </c>
      <c r="G39" s="468">
        <v>282</v>
      </c>
      <c r="H39" s="468">
        <f>G39+F39</f>
        <v>418</v>
      </c>
      <c r="I39" s="470">
        <f t="shared" si="6"/>
        <v>-0.1985645933014354</v>
      </c>
      <c r="J39" s="467">
        <v>533</v>
      </c>
      <c r="K39" s="468">
        <v>747</v>
      </c>
      <c r="L39" s="468">
        <f>K39+J39</f>
        <v>1280</v>
      </c>
      <c r="M39" s="469">
        <f t="shared" si="4"/>
        <v>0.0006974762258689573</v>
      </c>
      <c r="N39" s="468">
        <v>639</v>
      </c>
      <c r="O39" s="468">
        <v>755</v>
      </c>
      <c r="P39" s="468">
        <f>O39+N39</f>
        <v>1394</v>
      </c>
      <c r="Q39" s="470">
        <f t="shared" si="7"/>
        <v>-0.0817790530846485</v>
      </c>
    </row>
    <row r="40" spans="1:17" ht="18.75" customHeight="1" thickBot="1">
      <c r="A40" s="466" t="s">
        <v>221</v>
      </c>
      <c r="B40" s="467">
        <v>19</v>
      </c>
      <c r="C40" s="468">
        <v>0</v>
      </c>
      <c r="D40" s="468">
        <f t="shared" si="15"/>
        <v>19</v>
      </c>
      <c r="E40" s="469">
        <f t="shared" si="1"/>
        <v>4.408649305869768E-05</v>
      </c>
      <c r="F40" s="467">
        <v>176</v>
      </c>
      <c r="G40" s="468">
        <v>0</v>
      </c>
      <c r="H40" s="468">
        <f t="shared" si="12"/>
        <v>176</v>
      </c>
      <c r="I40" s="470">
        <f t="shared" si="6"/>
        <v>-0.8920454545454546</v>
      </c>
      <c r="J40" s="467">
        <v>57</v>
      </c>
      <c r="K40" s="468">
        <v>0</v>
      </c>
      <c r="L40" s="468">
        <f t="shared" si="13"/>
        <v>57</v>
      </c>
      <c r="M40" s="469">
        <f t="shared" si="4"/>
        <v>3.1059488183227006E-05</v>
      </c>
      <c r="N40" s="468">
        <v>213</v>
      </c>
      <c r="O40" s="468">
        <v>0</v>
      </c>
      <c r="P40" s="468">
        <f t="shared" si="14"/>
        <v>213</v>
      </c>
      <c r="Q40" s="470">
        <f t="shared" si="7"/>
        <v>-0.7323943661971831</v>
      </c>
    </row>
    <row r="41" spans="1:17" ht="18.75" customHeight="1" thickBot="1">
      <c r="A41" s="487" t="s">
        <v>200</v>
      </c>
      <c r="B41" s="488">
        <v>858</v>
      </c>
      <c r="C41" s="489">
        <v>293</v>
      </c>
      <c r="D41" s="489">
        <f t="shared" si="15"/>
        <v>1151</v>
      </c>
      <c r="E41" s="490">
        <f t="shared" si="1"/>
        <v>0.0026707133426611073</v>
      </c>
      <c r="F41" s="488">
        <v>676</v>
      </c>
      <c r="G41" s="489">
        <v>218</v>
      </c>
      <c r="H41" s="489">
        <f t="shared" si="12"/>
        <v>894</v>
      </c>
      <c r="I41" s="491">
        <f t="shared" si="6"/>
        <v>0.28747203579418334</v>
      </c>
      <c r="J41" s="488">
        <v>4994</v>
      </c>
      <c r="K41" s="489">
        <v>1537</v>
      </c>
      <c r="L41" s="489">
        <f t="shared" si="13"/>
        <v>6531</v>
      </c>
      <c r="M41" s="490">
        <f t="shared" si="4"/>
        <v>0.0035587634618360624</v>
      </c>
      <c r="N41" s="488">
        <v>3151</v>
      </c>
      <c r="O41" s="489">
        <v>893</v>
      </c>
      <c r="P41" s="489">
        <f t="shared" si="14"/>
        <v>4044</v>
      </c>
      <c r="Q41" s="491">
        <f t="shared" si="7"/>
        <v>0.6149851632047478</v>
      </c>
    </row>
    <row r="42" ht="14.25">
      <c r="A42" s="217" t="s">
        <v>233</v>
      </c>
    </row>
    <row r="43" ht="14.25">
      <c r="A43" s="217" t="s">
        <v>67</v>
      </c>
    </row>
  </sheetData>
  <sheetProtection/>
  <mergeCells count="13">
    <mergeCell ref="J5:L5"/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</mergeCells>
  <conditionalFormatting sqref="Q42:Q65536 I42:I65536 Q3:Q6 I3:I6">
    <cfRule type="cellIs" priority="1" dxfId="0" operator="lessThan" stopIfTrue="1">
      <formula>0</formula>
    </cfRule>
  </conditionalFormatting>
  <conditionalFormatting sqref="I7:I41 Q7:Q41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Q59"/>
  <sheetViews>
    <sheetView showGridLines="0" zoomScale="85" zoomScaleNormal="85" zoomScalePageLayoutView="0" workbookViewId="0" topLeftCell="A1">
      <selection activeCell="N57" sqref="N57:O57"/>
    </sheetView>
  </sheetViews>
  <sheetFormatPr defaultColWidth="9.140625" defaultRowHeight="12.75"/>
  <cols>
    <col min="1" max="1" width="19.140625" style="492" customWidth="1"/>
    <col min="2" max="4" width="9.7109375" style="492" bestFit="1" customWidth="1"/>
    <col min="5" max="5" width="10.7109375" style="492" bestFit="1" customWidth="1"/>
    <col min="6" max="8" width="9.7109375" style="492" bestFit="1" customWidth="1"/>
    <col min="9" max="9" width="9.421875" style="492" bestFit="1" customWidth="1"/>
    <col min="10" max="11" width="11.140625" style="492" customWidth="1"/>
    <col min="12" max="12" width="12.28125" style="492" customWidth="1"/>
    <col min="13" max="13" width="10.7109375" style="492" bestFit="1" customWidth="1"/>
    <col min="14" max="14" width="10.8515625" style="492" customWidth="1"/>
    <col min="15" max="15" width="11.00390625" style="492" customWidth="1"/>
    <col min="16" max="16" width="12.140625" style="492" customWidth="1"/>
    <col min="17" max="17" width="9.421875" style="492" bestFit="1" customWidth="1"/>
    <col min="18" max="16384" width="9.140625" style="492" customWidth="1"/>
  </cols>
  <sheetData>
    <row r="1" spans="16:17" ht="18.75" thickBot="1">
      <c r="P1" s="948" t="s">
        <v>0</v>
      </c>
      <c r="Q1" s="949"/>
    </row>
    <row r="2" ht="5.25" customHeight="1" thickBot="1"/>
    <row r="3" spans="1:17" ht="30" customHeight="1" thickBot="1">
      <c r="A3" s="950" t="s">
        <v>234</v>
      </c>
      <c r="B3" s="951"/>
      <c r="C3" s="951"/>
      <c r="D3" s="951"/>
      <c r="E3" s="951"/>
      <c r="F3" s="951"/>
      <c r="G3" s="951"/>
      <c r="H3" s="951"/>
      <c r="I3" s="951"/>
      <c r="J3" s="951"/>
      <c r="K3" s="951"/>
      <c r="L3" s="951"/>
      <c r="M3" s="951"/>
      <c r="N3" s="951"/>
      <c r="O3" s="951"/>
      <c r="P3" s="951"/>
      <c r="Q3" s="952"/>
    </row>
    <row r="4" spans="1:17" s="493" customFormat="1" ht="15.75" customHeight="1" thickBot="1">
      <c r="A4" s="953" t="s">
        <v>235</v>
      </c>
      <c r="B4" s="962" t="s">
        <v>39</v>
      </c>
      <c r="C4" s="963"/>
      <c r="D4" s="963"/>
      <c r="E4" s="963"/>
      <c r="F4" s="963"/>
      <c r="G4" s="963"/>
      <c r="H4" s="963"/>
      <c r="I4" s="964"/>
      <c r="J4" s="962" t="s">
        <v>40</v>
      </c>
      <c r="K4" s="963"/>
      <c r="L4" s="963"/>
      <c r="M4" s="963"/>
      <c r="N4" s="963"/>
      <c r="O4" s="963"/>
      <c r="P4" s="963"/>
      <c r="Q4" s="964"/>
    </row>
    <row r="5" spans="1:17" s="494" customFormat="1" ht="26.25" customHeight="1">
      <c r="A5" s="954"/>
      <c r="B5" s="958" t="s">
        <v>41</v>
      </c>
      <c r="C5" s="959"/>
      <c r="D5" s="959"/>
      <c r="E5" s="956" t="s">
        <v>42</v>
      </c>
      <c r="F5" s="958" t="s">
        <v>43</v>
      </c>
      <c r="G5" s="959"/>
      <c r="H5" s="959"/>
      <c r="I5" s="960" t="s">
        <v>44</v>
      </c>
      <c r="J5" s="958" t="s">
        <v>204</v>
      </c>
      <c r="K5" s="959"/>
      <c r="L5" s="959"/>
      <c r="M5" s="956" t="s">
        <v>42</v>
      </c>
      <c r="N5" s="958" t="s">
        <v>236</v>
      </c>
      <c r="O5" s="959"/>
      <c r="P5" s="959"/>
      <c r="Q5" s="956" t="s">
        <v>44</v>
      </c>
    </row>
    <row r="6" spans="1:17" s="497" customFormat="1" ht="14.25" thickBot="1">
      <c r="A6" s="955"/>
      <c r="B6" s="495" t="s">
        <v>11</v>
      </c>
      <c r="C6" s="496" t="s">
        <v>12</v>
      </c>
      <c r="D6" s="496" t="s">
        <v>13</v>
      </c>
      <c r="E6" s="957"/>
      <c r="F6" s="495" t="s">
        <v>11</v>
      </c>
      <c r="G6" s="496" t="s">
        <v>12</v>
      </c>
      <c r="H6" s="496" t="s">
        <v>13</v>
      </c>
      <c r="I6" s="961"/>
      <c r="J6" s="495" t="s">
        <v>11</v>
      </c>
      <c r="K6" s="496" t="s">
        <v>12</v>
      </c>
      <c r="L6" s="496" t="s">
        <v>13</v>
      </c>
      <c r="M6" s="957"/>
      <c r="N6" s="495" t="s">
        <v>11</v>
      </c>
      <c r="O6" s="496" t="s">
        <v>12</v>
      </c>
      <c r="P6" s="496" t="s">
        <v>13</v>
      </c>
      <c r="Q6" s="957"/>
    </row>
    <row r="7" spans="1:17" s="504" customFormat="1" ht="18" customHeight="1" thickBot="1">
      <c r="A7" s="498" t="s">
        <v>4</v>
      </c>
      <c r="B7" s="499">
        <f>B8+B21+B34+B40+B49+B57</f>
        <v>215471</v>
      </c>
      <c r="C7" s="500">
        <f>C8+C21+C34+C40+C49+C57</f>
        <v>215500</v>
      </c>
      <c r="D7" s="501">
        <f>C7+B7</f>
        <v>430971</v>
      </c>
      <c r="E7" s="502">
        <f aca="true" t="shared" si="0" ref="E7:E57">D7/$D$7</f>
        <v>1</v>
      </c>
      <c r="F7" s="499">
        <f>F8+F21+F34+F40+F49+F57</f>
        <v>211311</v>
      </c>
      <c r="G7" s="500">
        <f>G8+G21+G34+G40+G49+G57</f>
        <v>206202</v>
      </c>
      <c r="H7" s="501">
        <f>G7+F7</f>
        <v>417513</v>
      </c>
      <c r="I7" s="503">
        <f>IF(ISERROR(D7/H7-1),"         /0",(D7/H7-1))</f>
        <v>0.032233726854014044</v>
      </c>
      <c r="J7" s="499">
        <f>J8+J21+J34+J40+J49+J57</f>
        <v>952845</v>
      </c>
      <c r="K7" s="500">
        <f>K8+K21+K34+K40+K49+K57</f>
        <v>882343</v>
      </c>
      <c r="L7" s="501">
        <f>K7+J7</f>
        <v>1835188</v>
      </c>
      <c r="M7" s="502">
        <f aca="true" t="shared" si="1" ref="M7:M57">L7/$L$7</f>
        <v>1</v>
      </c>
      <c r="N7" s="499">
        <f>N8+N21+N34+N40+N49+N57</f>
        <v>885963</v>
      </c>
      <c r="O7" s="500">
        <f>O8+O21+O34+O40+O49+O57</f>
        <v>816659</v>
      </c>
      <c r="P7" s="501">
        <f>O7+N7</f>
        <v>1702622</v>
      </c>
      <c r="Q7" s="503">
        <f>IF(ISERROR(L7/P7-1),"         /0",(L7/P7-1))</f>
        <v>0.07785991253490199</v>
      </c>
    </row>
    <row r="8" spans="1:17" s="510" customFormat="1" ht="18.75" customHeight="1">
      <c r="A8" s="505" t="s">
        <v>206</v>
      </c>
      <c r="B8" s="506">
        <f>SUM(B9:B20)</f>
        <v>82905</v>
      </c>
      <c r="C8" s="507">
        <f>SUM(C9:C20)</f>
        <v>85452</v>
      </c>
      <c r="D8" s="507">
        <f>C8+B8</f>
        <v>168357</v>
      </c>
      <c r="E8" s="508">
        <f t="shared" si="0"/>
        <v>0.3906457743096403</v>
      </c>
      <c r="F8" s="506">
        <f>SUM(F9:F20)</f>
        <v>80816</v>
      </c>
      <c r="G8" s="507">
        <f>SUM(G9:G20)</f>
        <v>78689</v>
      </c>
      <c r="H8" s="507">
        <f>G8+F8</f>
        <v>159505</v>
      </c>
      <c r="I8" s="509">
        <f>IF(ISERROR(D8/H8-1),"         /0",IF(D8/H8&gt;5,"  *  ",(D8/H8-1)))</f>
        <v>0.05549669289363979</v>
      </c>
      <c r="J8" s="506">
        <f>SUM(J9:J20)</f>
        <v>354198</v>
      </c>
      <c r="K8" s="507">
        <f>SUM(K9:K20)</f>
        <v>341166</v>
      </c>
      <c r="L8" s="507">
        <f>K8+J8</f>
        <v>695364</v>
      </c>
      <c r="M8" s="508">
        <f t="shared" si="1"/>
        <v>0.3789061393165169</v>
      </c>
      <c r="N8" s="506">
        <f>SUM(N9:N20)</f>
        <v>312961</v>
      </c>
      <c r="O8" s="507">
        <f>SUM(O9:O20)</f>
        <v>301185</v>
      </c>
      <c r="P8" s="507">
        <f>O8+N8</f>
        <v>614146</v>
      </c>
      <c r="Q8" s="509">
        <f>IF(ISERROR(L8/P8-1),"         /0",IF(L8/P8&gt;5,"  *  ",(L8/P8-1)))</f>
        <v>0.13224542698316033</v>
      </c>
    </row>
    <row r="9" spans="1:17" ht="18.75" customHeight="1">
      <c r="A9" s="511" t="s">
        <v>47</v>
      </c>
      <c r="B9" s="512">
        <v>29051</v>
      </c>
      <c r="C9" s="513">
        <v>31395</v>
      </c>
      <c r="D9" s="513">
        <f>C9+B9</f>
        <v>60446</v>
      </c>
      <c r="E9" s="514">
        <f t="shared" si="0"/>
        <v>0.14025537681189684</v>
      </c>
      <c r="F9" s="512">
        <v>30214</v>
      </c>
      <c r="G9" s="513">
        <v>31829</v>
      </c>
      <c r="H9" s="513">
        <f>G9+F9</f>
        <v>62043</v>
      </c>
      <c r="I9" s="515">
        <f aca="true" t="shared" si="2" ref="I9:I57">IF(ISERROR(D9/H9-1),"         /0",IF(D9/H9&gt;5,"  *  ",(D9/H9-1)))</f>
        <v>-0.02574021243331237</v>
      </c>
      <c r="J9" s="512">
        <v>128749</v>
      </c>
      <c r="K9" s="513">
        <v>129854</v>
      </c>
      <c r="L9" s="513">
        <f>K9+J9</f>
        <v>258603</v>
      </c>
      <c r="M9" s="514">
        <f t="shared" si="1"/>
        <v>0.14091362846749217</v>
      </c>
      <c r="N9" s="513">
        <v>128505</v>
      </c>
      <c r="O9" s="513">
        <v>129746</v>
      </c>
      <c r="P9" s="513">
        <f>O9+N9</f>
        <v>258251</v>
      </c>
      <c r="Q9" s="515">
        <f aca="true" t="shared" si="3" ref="Q9:Q57">IF(ISERROR(L9/P9-1),"         /0",IF(L9/P9&gt;5,"  *  ",(L9/P9-1)))</f>
        <v>0.001363015051248695</v>
      </c>
    </row>
    <row r="10" spans="1:17" ht="18.75" customHeight="1">
      <c r="A10" s="511" t="s">
        <v>72</v>
      </c>
      <c r="B10" s="512">
        <v>14244</v>
      </c>
      <c r="C10" s="513">
        <v>15466</v>
      </c>
      <c r="D10" s="513">
        <f>C10+B10</f>
        <v>29710</v>
      </c>
      <c r="E10" s="514">
        <f t="shared" si="0"/>
        <v>0.06893735309336359</v>
      </c>
      <c r="F10" s="512">
        <v>16796</v>
      </c>
      <c r="G10" s="513">
        <v>17024</v>
      </c>
      <c r="H10" s="513">
        <f>G10+F10</f>
        <v>33820</v>
      </c>
      <c r="I10" s="515">
        <f t="shared" si="2"/>
        <v>-0.12152572442341814</v>
      </c>
      <c r="J10" s="512">
        <v>65072</v>
      </c>
      <c r="K10" s="513">
        <v>65244</v>
      </c>
      <c r="L10" s="513">
        <f>K10+J10</f>
        <v>130316</v>
      </c>
      <c r="M10" s="514">
        <f t="shared" si="1"/>
        <v>0.07100961863307738</v>
      </c>
      <c r="N10" s="513">
        <v>63239</v>
      </c>
      <c r="O10" s="513">
        <v>65381</v>
      </c>
      <c r="P10" s="513">
        <f>O10+N10</f>
        <v>128620</v>
      </c>
      <c r="Q10" s="515">
        <f t="shared" si="3"/>
        <v>0.013186129684341408</v>
      </c>
    </row>
    <row r="11" spans="1:17" ht="18.75" customHeight="1">
      <c r="A11" s="511" t="s">
        <v>73</v>
      </c>
      <c r="B11" s="512">
        <v>8296</v>
      </c>
      <c r="C11" s="513">
        <v>9636</v>
      </c>
      <c r="D11" s="513">
        <f>C11+B11</f>
        <v>17932</v>
      </c>
      <c r="E11" s="514">
        <f t="shared" si="0"/>
        <v>0.04160836808045089</v>
      </c>
      <c r="F11" s="512">
        <v>8426</v>
      </c>
      <c r="G11" s="513">
        <v>8468</v>
      </c>
      <c r="H11" s="513">
        <f>G11+F11</f>
        <v>16894</v>
      </c>
      <c r="I11" s="515">
        <f t="shared" si="2"/>
        <v>0.06144193204688064</v>
      </c>
      <c r="J11" s="512">
        <v>38984</v>
      </c>
      <c r="K11" s="513">
        <v>37948</v>
      </c>
      <c r="L11" s="513">
        <f>K11+J11</f>
        <v>76932</v>
      </c>
      <c r="M11" s="514">
        <f t="shared" si="1"/>
        <v>0.04192050078793017</v>
      </c>
      <c r="N11" s="513">
        <v>25470</v>
      </c>
      <c r="O11" s="513">
        <v>25406</v>
      </c>
      <c r="P11" s="513">
        <f>O11+N11</f>
        <v>50876</v>
      </c>
      <c r="Q11" s="515">
        <f t="shared" si="3"/>
        <v>0.5121471813821841</v>
      </c>
    </row>
    <row r="12" spans="1:17" ht="18.75" customHeight="1">
      <c r="A12" s="511" t="s">
        <v>48</v>
      </c>
      <c r="B12" s="512">
        <v>8245</v>
      </c>
      <c r="C12" s="513">
        <v>8171</v>
      </c>
      <c r="D12" s="513">
        <f aca="true" t="shared" si="4" ref="D12:D20">C12+B12</f>
        <v>16416</v>
      </c>
      <c r="E12" s="514">
        <f t="shared" si="0"/>
        <v>0.0380907300027148</v>
      </c>
      <c r="F12" s="512"/>
      <c r="G12" s="513"/>
      <c r="H12" s="513">
        <f aca="true" t="shared" si="5" ref="H12:H20">G12+F12</f>
        <v>0</v>
      </c>
      <c r="I12" s="515" t="str">
        <f t="shared" si="2"/>
        <v>         /0</v>
      </c>
      <c r="J12" s="512">
        <v>21052</v>
      </c>
      <c r="K12" s="513">
        <v>19891</v>
      </c>
      <c r="L12" s="513">
        <f aca="true" t="shared" si="6" ref="L12:L20">K12+J12</f>
        <v>40943</v>
      </c>
      <c r="M12" s="514">
        <f t="shared" si="1"/>
        <v>0.022309975871681813</v>
      </c>
      <c r="N12" s="513"/>
      <c r="O12" s="513"/>
      <c r="P12" s="513">
        <f aca="true" t="shared" si="7" ref="P12:P20">O12+N12</f>
        <v>0</v>
      </c>
      <c r="Q12" s="515" t="str">
        <f t="shared" si="3"/>
        <v>         /0</v>
      </c>
    </row>
    <row r="13" spans="1:17" ht="18.75" customHeight="1">
      <c r="A13" s="511" t="s">
        <v>76</v>
      </c>
      <c r="B13" s="512">
        <v>7154</v>
      </c>
      <c r="C13" s="513">
        <v>7558</v>
      </c>
      <c r="D13" s="513">
        <f>C13+B13</f>
        <v>14712</v>
      </c>
      <c r="E13" s="514">
        <f t="shared" si="0"/>
        <v>0.034136867677871593</v>
      </c>
      <c r="F13" s="512">
        <v>7970</v>
      </c>
      <c r="G13" s="513">
        <v>7881</v>
      </c>
      <c r="H13" s="513">
        <f>G13+F13</f>
        <v>15851</v>
      </c>
      <c r="I13" s="515">
        <f>IF(ISERROR(D13/H13-1),"         /0",IF(D13/H13&gt;5,"  *  ",(D13/H13-1)))</f>
        <v>-0.07185666519462497</v>
      </c>
      <c r="J13" s="512">
        <v>28483</v>
      </c>
      <c r="K13" s="513">
        <v>31301</v>
      </c>
      <c r="L13" s="513">
        <f>K13+J13</f>
        <v>59784</v>
      </c>
      <c r="M13" s="514">
        <f t="shared" si="1"/>
        <v>0.03257649897449199</v>
      </c>
      <c r="N13" s="513">
        <v>29552</v>
      </c>
      <c r="O13" s="513">
        <v>31844</v>
      </c>
      <c r="P13" s="513">
        <f>O13+N13</f>
        <v>61396</v>
      </c>
      <c r="Q13" s="515">
        <f>IF(ISERROR(L13/P13-1),"         /0",IF(L13/P13&gt;5,"  *  ",(L13/P13-1)))</f>
        <v>-0.026255782135644057</v>
      </c>
    </row>
    <row r="14" spans="1:17" ht="18.75" customHeight="1">
      <c r="A14" s="511" t="s">
        <v>79</v>
      </c>
      <c r="B14" s="512">
        <v>5300</v>
      </c>
      <c r="C14" s="513">
        <v>4969</v>
      </c>
      <c r="D14" s="513">
        <f t="shared" si="4"/>
        <v>10269</v>
      </c>
      <c r="E14" s="514">
        <f t="shared" si="0"/>
        <v>0.02382758932735613</v>
      </c>
      <c r="F14" s="512">
        <v>6144</v>
      </c>
      <c r="G14" s="513">
        <v>5601</v>
      </c>
      <c r="H14" s="513">
        <f t="shared" si="5"/>
        <v>11745</v>
      </c>
      <c r="I14" s="515">
        <f t="shared" si="2"/>
        <v>-0.1256704980842912</v>
      </c>
      <c r="J14" s="512">
        <v>24732</v>
      </c>
      <c r="K14" s="513">
        <v>23146</v>
      </c>
      <c r="L14" s="513">
        <f t="shared" si="6"/>
        <v>47878</v>
      </c>
      <c r="M14" s="514">
        <f t="shared" si="1"/>
        <v>0.026088880267307765</v>
      </c>
      <c r="N14" s="513">
        <v>23768</v>
      </c>
      <c r="O14" s="513">
        <v>20889</v>
      </c>
      <c r="P14" s="513">
        <f t="shared" si="7"/>
        <v>44657</v>
      </c>
      <c r="Q14" s="515">
        <f t="shared" si="3"/>
        <v>0.07212754999216253</v>
      </c>
    </row>
    <row r="15" spans="1:17" ht="18.75" customHeight="1">
      <c r="A15" s="511" t="s">
        <v>81</v>
      </c>
      <c r="B15" s="512">
        <v>2952</v>
      </c>
      <c r="C15" s="513">
        <v>3016</v>
      </c>
      <c r="D15" s="513">
        <f t="shared" si="4"/>
        <v>5968</v>
      </c>
      <c r="E15" s="514">
        <f t="shared" si="0"/>
        <v>0.013847799503910936</v>
      </c>
      <c r="F15" s="512">
        <v>3478</v>
      </c>
      <c r="G15" s="513">
        <v>2895</v>
      </c>
      <c r="H15" s="513">
        <f t="shared" si="5"/>
        <v>6373</v>
      </c>
      <c r="I15" s="515">
        <f t="shared" si="2"/>
        <v>-0.0635493488153146</v>
      </c>
      <c r="J15" s="512">
        <v>14016</v>
      </c>
      <c r="K15" s="513">
        <v>13458</v>
      </c>
      <c r="L15" s="513">
        <f t="shared" si="6"/>
        <v>27474</v>
      </c>
      <c r="M15" s="514">
        <f t="shared" si="1"/>
        <v>0.014970673304315417</v>
      </c>
      <c r="N15" s="513">
        <v>8689</v>
      </c>
      <c r="O15" s="513">
        <v>7645</v>
      </c>
      <c r="P15" s="513">
        <f t="shared" si="7"/>
        <v>16334</v>
      </c>
      <c r="Q15" s="515">
        <f t="shared" si="3"/>
        <v>0.682012979062079</v>
      </c>
    </row>
    <row r="16" spans="1:17" ht="18.75" customHeight="1">
      <c r="A16" s="511" t="s">
        <v>83</v>
      </c>
      <c r="B16" s="512">
        <v>2676</v>
      </c>
      <c r="C16" s="513">
        <v>1890</v>
      </c>
      <c r="D16" s="513">
        <f t="shared" si="4"/>
        <v>4566</v>
      </c>
      <c r="E16" s="514">
        <f t="shared" si="0"/>
        <v>0.010594680384527034</v>
      </c>
      <c r="F16" s="512">
        <v>2384</v>
      </c>
      <c r="G16" s="513">
        <v>1788</v>
      </c>
      <c r="H16" s="513">
        <f t="shared" si="5"/>
        <v>4172</v>
      </c>
      <c r="I16" s="515">
        <f t="shared" si="2"/>
        <v>0.09443911792905091</v>
      </c>
      <c r="J16" s="512">
        <v>10215</v>
      </c>
      <c r="K16" s="513">
        <v>8191</v>
      </c>
      <c r="L16" s="513">
        <f t="shared" si="6"/>
        <v>18406</v>
      </c>
      <c r="M16" s="514">
        <f t="shared" si="1"/>
        <v>0.010029490166675021</v>
      </c>
      <c r="N16" s="513">
        <v>9669</v>
      </c>
      <c r="O16" s="513">
        <v>7340</v>
      </c>
      <c r="P16" s="513">
        <f t="shared" si="7"/>
        <v>17009</v>
      </c>
      <c r="Q16" s="515">
        <f t="shared" si="3"/>
        <v>0.08213298841789651</v>
      </c>
    </row>
    <row r="17" spans="1:17" ht="18.75" customHeight="1">
      <c r="A17" s="511" t="s">
        <v>82</v>
      </c>
      <c r="B17" s="512">
        <v>1557</v>
      </c>
      <c r="C17" s="513">
        <v>1742</v>
      </c>
      <c r="D17" s="513">
        <f>C17+B17</f>
        <v>3299</v>
      </c>
      <c r="E17" s="514">
        <f t="shared" si="0"/>
        <v>0.007654807400033877</v>
      </c>
      <c r="F17" s="512">
        <v>1455</v>
      </c>
      <c r="G17" s="513">
        <v>1668</v>
      </c>
      <c r="H17" s="513">
        <f>G17+F17</f>
        <v>3123</v>
      </c>
      <c r="I17" s="515">
        <f t="shared" si="2"/>
        <v>0.05635606788344538</v>
      </c>
      <c r="J17" s="512">
        <v>5741</v>
      </c>
      <c r="K17" s="513">
        <v>6327</v>
      </c>
      <c r="L17" s="513">
        <f>K17+J17</f>
        <v>12068</v>
      </c>
      <c r="M17" s="514">
        <f t="shared" si="1"/>
        <v>0.006575893042020763</v>
      </c>
      <c r="N17" s="513">
        <v>5795</v>
      </c>
      <c r="O17" s="513">
        <v>6851</v>
      </c>
      <c r="P17" s="513">
        <f>O17+N17</f>
        <v>12646</v>
      </c>
      <c r="Q17" s="515">
        <f t="shared" si="3"/>
        <v>-0.045706152142970136</v>
      </c>
    </row>
    <row r="18" spans="1:17" ht="18.75" customHeight="1">
      <c r="A18" s="511" t="s">
        <v>71</v>
      </c>
      <c r="B18" s="512">
        <v>1652</v>
      </c>
      <c r="C18" s="513">
        <v>1542</v>
      </c>
      <c r="D18" s="513">
        <f t="shared" si="4"/>
        <v>3194</v>
      </c>
      <c r="E18" s="514">
        <f t="shared" si="0"/>
        <v>0.007411171517341074</v>
      </c>
      <c r="F18" s="512">
        <v>1843</v>
      </c>
      <c r="G18" s="513">
        <v>1494</v>
      </c>
      <c r="H18" s="513">
        <f t="shared" si="5"/>
        <v>3337</v>
      </c>
      <c r="I18" s="515">
        <f t="shared" si="2"/>
        <v>-0.0428528618519628</v>
      </c>
      <c r="J18" s="512">
        <v>6428</v>
      </c>
      <c r="K18" s="513">
        <v>5309</v>
      </c>
      <c r="L18" s="513">
        <f t="shared" si="6"/>
        <v>11737</v>
      </c>
      <c r="M18" s="514">
        <f t="shared" si="1"/>
        <v>0.006395530049237462</v>
      </c>
      <c r="N18" s="513">
        <v>7624</v>
      </c>
      <c r="O18" s="513">
        <v>5407</v>
      </c>
      <c r="P18" s="513">
        <f t="shared" si="7"/>
        <v>13031</v>
      </c>
      <c r="Q18" s="515">
        <f t="shared" si="3"/>
        <v>-0.09930166525976514</v>
      </c>
    </row>
    <row r="19" spans="1:17" ht="18.75" customHeight="1">
      <c r="A19" s="511" t="s">
        <v>49</v>
      </c>
      <c r="B19" s="512">
        <v>1582</v>
      </c>
      <c r="C19" s="513"/>
      <c r="D19" s="513">
        <f t="shared" si="4"/>
        <v>1582</v>
      </c>
      <c r="E19" s="514">
        <f t="shared" si="0"/>
        <v>0.0036707806325715652</v>
      </c>
      <c r="F19" s="512">
        <v>1869</v>
      </c>
      <c r="G19" s="513"/>
      <c r="H19" s="513">
        <f t="shared" si="5"/>
        <v>1869</v>
      </c>
      <c r="I19" s="515">
        <f t="shared" si="2"/>
        <v>-0.15355805243445697</v>
      </c>
      <c r="J19" s="512">
        <v>9000</v>
      </c>
      <c r="K19" s="513"/>
      <c r="L19" s="513">
        <f t="shared" si="6"/>
        <v>9000</v>
      </c>
      <c r="M19" s="514">
        <f t="shared" si="1"/>
        <v>0.004904129713141106</v>
      </c>
      <c r="N19" s="513">
        <v>8865</v>
      </c>
      <c r="O19" s="513"/>
      <c r="P19" s="513">
        <f t="shared" si="7"/>
        <v>8865</v>
      </c>
      <c r="Q19" s="515">
        <f t="shared" si="3"/>
        <v>0.015228426395939021</v>
      </c>
    </row>
    <row r="20" spans="1:17" ht="18.75" customHeight="1" thickBot="1">
      <c r="A20" s="511" t="s">
        <v>65</v>
      </c>
      <c r="B20" s="512">
        <v>196</v>
      </c>
      <c r="C20" s="513">
        <v>67</v>
      </c>
      <c r="D20" s="513">
        <f t="shared" si="4"/>
        <v>263</v>
      </c>
      <c r="E20" s="514">
        <f t="shared" si="0"/>
        <v>0.0006102498776019732</v>
      </c>
      <c r="F20" s="512">
        <v>237</v>
      </c>
      <c r="G20" s="513">
        <v>41</v>
      </c>
      <c r="H20" s="513">
        <f t="shared" si="5"/>
        <v>278</v>
      </c>
      <c r="I20" s="515">
        <f t="shared" si="2"/>
        <v>-0.0539568345323741</v>
      </c>
      <c r="J20" s="512">
        <v>1726</v>
      </c>
      <c r="K20" s="513">
        <v>497</v>
      </c>
      <c r="L20" s="513">
        <f t="shared" si="6"/>
        <v>2223</v>
      </c>
      <c r="M20" s="514">
        <f t="shared" si="1"/>
        <v>0.0012113200391458531</v>
      </c>
      <c r="N20" s="513">
        <v>1785</v>
      </c>
      <c r="O20" s="513">
        <v>676</v>
      </c>
      <c r="P20" s="513">
        <f t="shared" si="7"/>
        <v>2461</v>
      </c>
      <c r="Q20" s="515">
        <f t="shared" si="3"/>
        <v>-0.0967086550182853</v>
      </c>
    </row>
    <row r="21" spans="1:17" s="510" customFormat="1" ht="18.75" customHeight="1">
      <c r="A21" s="505" t="s">
        <v>170</v>
      </c>
      <c r="B21" s="506">
        <f>SUM(B22:B33)</f>
        <v>57500</v>
      </c>
      <c r="C21" s="507">
        <f>SUM(C22:C33)</f>
        <v>58625</v>
      </c>
      <c r="D21" s="507">
        <f aca="true" t="shared" si="8" ref="D21:D41">C21+B21</f>
        <v>116125</v>
      </c>
      <c r="E21" s="508">
        <f t="shared" si="0"/>
        <v>0.26944968454954044</v>
      </c>
      <c r="F21" s="506">
        <f>SUM(F22:F33)</f>
        <v>53067</v>
      </c>
      <c r="G21" s="507">
        <f>SUM(G22:G33)</f>
        <v>54164</v>
      </c>
      <c r="H21" s="507">
        <f aca="true" t="shared" si="9" ref="H21:H41">G21+F21</f>
        <v>107231</v>
      </c>
      <c r="I21" s="509">
        <f t="shared" si="2"/>
        <v>0.08294243269203871</v>
      </c>
      <c r="J21" s="506">
        <f>SUM(J22:J33)</f>
        <v>254085</v>
      </c>
      <c r="K21" s="507">
        <f>SUM(K22:K33)</f>
        <v>245020</v>
      </c>
      <c r="L21" s="507">
        <f aca="true" t="shared" si="10" ref="L21:L41">K21+J21</f>
        <v>499105</v>
      </c>
      <c r="M21" s="508">
        <f t="shared" si="1"/>
        <v>0.27196396227525466</v>
      </c>
      <c r="N21" s="506">
        <f>SUM(N22:N33)</f>
        <v>229705</v>
      </c>
      <c r="O21" s="507">
        <f>SUM(O22:O33)</f>
        <v>221963</v>
      </c>
      <c r="P21" s="507">
        <f aca="true" t="shared" si="11" ref="P21:P41">O21+N21</f>
        <v>451668</v>
      </c>
      <c r="Q21" s="509">
        <f t="shared" si="3"/>
        <v>0.10502625822506806</v>
      </c>
    </row>
    <row r="22" spans="1:17" ht="18.75" customHeight="1">
      <c r="A22" s="516" t="s">
        <v>47</v>
      </c>
      <c r="B22" s="517">
        <v>26178</v>
      </c>
      <c r="C22" s="518">
        <v>26884</v>
      </c>
      <c r="D22" s="518">
        <f t="shared" si="8"/>
        <v>53062</v>
      </c>
      <c r="E22" s="519">
        <f t="shared" si="0"/>
        <v>0.12312197340424298</v>
      </c>
      <c r="F22" s="517">
        <v>24522</v>
      </c>
      <c r="G22" s="518">
        <v>27313</v>
      </c>
      <c r="H22" s="518">
        <f t="shared" si="9"/>
        <v>51835</v>
      </c>
      <c r="I22" s="520">
        <f t="shared" si="2"/>
        <v>0.023671264589563146</v>
      </c>
      <c r="J22" s="517">
        <v>114186</v>
      </c>
      <c r="K22" s="518">
        <v>113468</v>
      </c>
      <c r="L22" s="518">
        <f t="shared" si="10"/>
        <v>227654</v>
      </c>
      <c r="M22" s="519">
        <f t="shared" si="1"/>
        <v>0.12404941619060282</v>
      </c>
      <c r="N22" s="518">
        <v>110956</v>
      </c>
      <c r="O22" s="518">
        <v>113530</v>
      </c>
      <c r="P22" s="518">
        <f t="shared" si="11"/>
        <v>224486</v>
      </c>
      <c r="Q22" s="520">
        <f t="shared" si="3"/>
        <v>0.014112238625125784</v>
      </c>
    </row>
    <row r="23" spans="1:17" ht="18.75" customHeight="1">
      <c r="A23" s="516" t="s">
        <v>75</v>
      </c>
      <c r="B23" s="517">
        <v>7765</v>
      </c>
      <c r="C23" s="518">
        <v>7980</v>
      </c>
      <c r="D23" s="518">
        <f t="shared" si="8"/>
        <v>15745</v>
      </c>
      <c r="E23" s="519">
        <f t="shared" si="0"/>
        <v>0.03653378069522079</v>
      </c>
      <c r="F23" s="517">
        <v>4592</v>
      </c>
      <c r="G23" s="518">
        <v>4675</v>
      </c>
      <c r="H23" s="518">
        <f t="shared" si="9"/>
        <v>9267</v>
      </c>
      <c r="I23" s="520">
        <f t="shared" si="2"/>
        <v>0.6990396028919823</v>
      </c>
      <c r="J23" s="517">
        <v>36309</v>
      </c>
      <c r="K23" s="518">
        <v>34345</v>
      </c>
      <c r="L23" s="518">
        <f t="shared" si="10"/>
        <v>70654</v>
      </c>
      <c r="M23" s="519">
        <f t="shared" si="1"/>
        <v>0.038499597861363526</v>
      </c>
      <c r="N23" s="518">
        <v>19848</v>
      </c>
      <c r="O23" s="518">
        <v>19759</v>
      </c>
      <c r="P23" s="518">
        <f t="shared" si="11"/>
        <v>39607</v>
      </c>
      <c r="Q23" s="520">
        <f t="shared" si="3"/>
        <v>0.7838765874719116</v>
      </c>
    </row>
    <row r="24" spans="1:17" ht="18.75" customHeight="1">
      <c r="A24" s="516" t="s">
        <v>77</v>
      </c>
      <c r="B24" s="517">
        <v>7671</v>
      </c>
      <c r="C24" s="518">
        <v>7353</v>
      </c>
      <c r="D24" s="518">
        <f t="shared" si="8"/>
        <v>15024</v>
      </c>
      <c r="E24" s="519">
        <f t="shared" si="0"/>
        <v>0.03486081430073021</v>
      </c>
      <c r="F24" s="517">
        <v>5610</v>
      </c>
      <c r="G24" s="518">
        <v>5546</v>
      </c>
      <c r="H24" s="518">
        <f t="shared" si="9"/>
        <v>11156</v>
      </c>
      <c r="I24" s="520">
        <f t="shared" si="2"/>
        <v>0.34671925421297956</v>
      </c>
      <c r="J24" s="517">
        <v>31497</v>
      </c>
      <c r="K24" s="518">
        <v>29663</v>
      </c>
      <c r="L24" s="518">
        <f t="shared" si="10"/>
        <v>61160</v>
      </c>
      <c r="M24" s="519">
        <f t="shared" si="1"/>
        <v>0.033326285917301114</v>
      </c>
      <c r="N24" s="518">
        <v>23934</v>
      </c>
      <c r="O24" s="518">
        <v>22939</v>
      </c>
      <c r="P24" s="518">
        <f t="shared" si="11"/>
        <v>46873</v>
      </c>
      <c r="Q24" s="520">
        <f t="shared" si="3"/>
        <v>0.304802338233098</v>
      </c>
    </row>
    <row r="25" spans="1:17" ht="18.75" customHeight="1">
      <c r="A25" s="516" t="s">
        <v>49</v>
      </c>
      <c r="B25" s="517">
        <v>3658</v>
      </c>
      <c r="C25" s="518">
        <v>3514</v>
      </c>
      <c r="D25" s="518">
        <f>C25+B25</f>
        <v>7172</v>
      </c>
      <c r="E25" s="519">
        <f t="shared" si="0"/>
        <v>0.01664149095878841</v>
      </c>
      <c r="F25" s="517">
        <v>5729</v>
      </c>
      <c r="G25" s="518">
        <v>3652</v>
      </c>
      <c r="H25" s="518">
        <f>G25+F25</f>
        <v>9381</v>
      </c>
      <c r="I25" s="520">
        <f>IF(ISERROR(D25/H25-1),"         /0",IF(D25/H25&gt;5,"  *  ",(D25/H25-1)))</f>
        <v>-0.235475962050954</v>
      </c>
      <c r="J25" s="517">
        <v>17740</v>
      </c>
      <c r="K25" s="518">
        <v>14140</v>
      </c>
      <c r="L25" s="518">
        <f>K25+J25</f>
        <v>31880</v>
      </c>
      <c r="M25" s="519">
        <f t="shared" si="1"/>
        <v>0.017371517250548717</v>
      </c>
      <c r="N25" s="518">
        <v>24506</v>
      </c>
      <c r="O25" s="518">
        <v>16081</v>
      </c>
      <c r="P25" s="518">
        <f>O25+N25</f>
        <v>40587</v>
      </c>
      <c r="Q25" s="520">
        <f>IF(ISERROR(L25/P25-1),"         /0",IF(L25/P25&gt;5,"  *  ",(L25/P25-1)))</f>
        <v>-0.2145268189321704</v>
      </c>
    </row>
    <row r="26" spans="1:17" ht="18.75" customHeight="1">
      <c r="A26" s="516" t="s">
        <v>50</v>
      </c>
      <c r="B26" s="517">
        <v>2504</v>
      </c>
      <c r="C26" s="518">
        <v>2958</v>
      </c>
      <c r="D26" s="518">
        <f t="shared" si="8"/>
        <v>5462</v>
      </c>
      <c r="E26" s="519">
        <f t="shared" si="0"/>
        <v>0.012673706583505619</v>
      </c>
      <c r="F26" s="517">
        <v>3158</v>
      </c>
      <c r="G26" s="518">
        <v>3294</v>
      </c>
      <c r="H26" s="518">
        <f t="shared" si="9"/>
        <v>6452</v>
      </c>
      <c r="I26" s="520">
        <f t="shared" si="2"/>
        <v>-0.15344079355238682</v>
      </c>
      <c r="J26" s="517">
        <v>10774</v>
      </c>
      <c r="K26" s="518">
        <v>10246</v>
      </c>
      <c r="L26" s="518">
        <f t="shared" si="10"/>
        <v>21020</v>
      </c>
      <c r="M26" s="519">
        <f t="shared" si="1"/>
        <v>0.011453867396691783</v>
      </c>
      <c r="N26" s="518">
        <v>13715</v>
      </c>
      <c r="O26" s="518">
        <v>10916</v>
      </c>
      <c r="P26" s="518">
        <f t="shared" si="11"/>
        <v>24631</v>
      </c>
      <c r="Q26" s="520">
        <f t="shared" si="3"/>
        <v>-0.1466038731679591</v>
      </c>
    </row>
    <row r="27" spans="1:17" ht="18.75" customHeight="1">
      <c r="A27" s="516" t="s">
        <v>71</v>
      </c>
      <c r="B27" s="517">
        <v>2646</v>
      </c>
      <c r="C27" s="518">
        <v>2411</v>
      </c>
      <c r="D27" s="518">
        <f t="shared" si="8"/>
        <v>5057</v>
      </c>
      <c r="E27" s="519">
        <f t="shared" si="0"/>
        <v>0.011733968178833378</v>
      </c>
      <c r="F27" s="517">
        <v>2155</v>
      </c>
      <c r="G27" s="518">
        <v>2241</v>
      </c>
      <c r="H27" s="518">
        <f t="shared" si="9"/>
        <v>4396</v>
      </c>
      <c r="I27" s="520">
        <f t="shared" si="2"/>
        <v>0.1503639672429482</v>
      </c>
      <c r="J27" s="517">
        <v>9158</v>
      </c>
      <c r="K27" s="518">
        <v>9058</v>
      </c>
      <c r="L27" s="518">
        <f t="shared" si="10"/>
        <v>18216</v>
      </c>
      <c r="M27" s="519">
        <f t="shared" si="1"/>
        <v>0.009925958539397598</v>
      </c>
      <c r="N27" s="518">
        <v>7221</v>
      </c>
      <c r="O27" s="518">
        <v>8706</v>
      </c>
      <c r="P27" s="518">
        <f t="shared" si="11"/>
        <v>15927</v>
      </c>
      <c r="Q27" s="520">
        <f t="shared" si="3"/>
        <v>0.1437182143529856</v>
      </c>
    </row>
    <row r="28" spans="1:17" ht="18.75" customHeight="1">
      <c r="A28" s="516" t="s">
        <v>84</v>
      </c>
      <c r="B28" s="517">
        <v>1965</v>
      </c>
      <c r="C28" s="518">
        <v>2243</v>
      </c>
      <c r="D28" s="518">
        <f t="shared" si="8"/>
        <v>4208</v>
      </c>
      <c r="E28" s="519">
        <f t="shared" si="0"/>
        <v>0.009763998041631571</v>
      </c>
      <c r="F28" s="517">
        <v>1479</v>
      </c>
      <c r="G28" s="518">
        <v>1459</v>
      </c>
      <c r="H28" s="518">
        <f t="shared" si="9"/>
        <v>2938</v>
      </c>
      <c r="I28" s="520">
        <f t="shared" si="2"/>
        <v>0.43226684819605166</v>
      </c>
      <c r="J28" s="517">
        <v>10367</v>
      </c>
      <c r="K28" s="518">
        <v>10159</v>
      </c>
      <c r="L28" s="518">
        <f t="shared" si="10"/>
        <v>20526</v>
      </c>
      <c r="M28" s="519">
        <f t="shared" si="1"/>
        <v>0.011184685165770482</v>
      </c>
      <c r="N28" s="518">
        <v>6335</v>
      </c>
      <c r="O28" s="518">
        <v>6366</v>
      </c>
      <c r="P28" s="518">
        <f t="shared" si="11"/>
        <v>12701</v>
      </c>
      <c r="Q28" s="520">
        <f t="shared" si="3"/>
        <v>0.61609322100622</v>
      </c>
    </row>
    <row r="29" spans="1:17" ht="18.75" customHeight="1">
      <c r="A29" s="516" t="s">
        <v>82</v>
      </c>
      <c r="B29" s="517">
        <v>1169</v>
      </c>
      <c r="C29" s="518">
        <v>1490</v>
      </c>
      <c r="D29" s="518">
        <f t="shared" si="8"/>
        <v>2659</v>
      </c>
      <c r="E29" s="519">
        <f t="shared" si="0"/>
        <v>0.006169788686477744</v>
      </c>
      <c r="F29" s="517">
        <v>1536</v>
      </c>
      <c r="G29" s="518">
        <v>1539</v>
      </c>
      <c r="H29" s="518">
        <f t="shared" si="9"/>
        <v>3075</v>
      </c>
      <c r="I29" s="520">
        <f t="shared" si="2"/>
        <v>-0.13528455284552843</v>
      </c>
      <c r="J29" s="517">
        <v>6539</v>
      </c>
      <c r="K29" s="518">
        <v>6598</v>
      </c>
      <c r="L29" s="518">
        <f t="shared" si="10"/>
        <v>13137</v>
      </c>
      <c r="M29" s="519">
        <f t="shared" si="1"/>
        <v>0.007158394671281635</v>
      </c>
      <c r="N29" s="518">
        <v>7067</v>
      </c>
      <c r="O29" s="518">
        <v>7135</v>
      </c>
      <c r="P29" s="518">
        <f t="shared" si="11"/>
        <v>14202</v>
      </c>
      <c r="Q29" s="520">
        <f t="shared" si="3"/>
        <v>-0.07498943810730885</v>
      </c>
    </row>
    <row r="30" spans="1:17" ht="18.75" customHeight="1">
      <c r="A30" s="516" t="s">
        <v>86</v>
      </c>
      <c r="B30" s="517">
        <v>1262</v>
      </c>
      <c r="C30" s="518">
        <v>1202</v>
      </c>
      <c r="D30" s="518">
        <f t="shared" si="8"/>
        <v>2464</v>
      </c>
      <c r="E30" s="519">
        <f t="shared" si="0"/>
        <v>0.00571732204719111</v>
      </c>
      <c r="F30" s="517">
        <v>1983</v>
      </c>
      <c r="G30" s="518">
        <v>1974</v>
      </c>
      <c r="H30" s="518">
        <f t="shared" si="9"/>
        <v>3957</v>
      </c>
      <c r="I30" s="520">
        <f t="shared" si="2"/>
        <v>-0.3773060399292393</v>
      </c>
      <c r="J30" s="517">
        <v>5853</v>
      </c>
      <c r="K30" s="518">
        <v>5717</v>
      </c>
      <c r="L30" s="518">
        <f t="shared" si="10"/>
        <v>11570</v>
      </c>
      <c r="M30" s="519">
        <f t="shared" si="1"/>
        <v>0.006304531197893622</v>
      </c>
      <c r="N30" s="518">
        <v>6773</v>
      </c>
      <c r="O30" s="518">
        <v>7004</v>
      </c>
      <c r="P30" s="518">
        <f t="shared" si="11"/>
        <v>13777</v>
      </c>
      <c r="Q30" s="520">
        <f t="shared" si="3"/>
        <v>-0.16019452711040139</v>
      </c>
    </row>
    <row r="31" spans="1:17" ht="18.75" customHeight="1">
      <c r="A31" s="516" t="s">
        <v>48</v>
      </c>
      <c r="B31" s="517">
        <v>1070</v>
      </c>
      <c r="C31" s="518">
        <v>942</v>
      </c>
      <c r="D31" s="518">
        <f t="shared" si="8"/>
        <v>2012</v>
      </c>
      <c r="E31" s="519">
        <f t="shared" si="0"/>
        <v>0.004668527580742092</v>
      </c>
      <c r="F31" s="517">
        <v>1137</v>
      </c>
      <c r="G31" s="518">
        <v>1164</v>
      </c>
      <c r="H31" s="518">
        <f t="shared" si="9"/>
        <v>2301</v>
      </c>
      <c r="I31" s="520">
        <f t="shared" si="2"/>
        <v>-0.12559756627553242</v>
      </c>
      <c r="J31" s="517">
        <v>4369</v>
      </c>
      <c r="K31" s="518">
        <v>4157</v>
      </c>
      <c r="L31" s="518">
        <f t="shared" si="10"/>
        <v>8526</v>
      </c>
      <c r="M31" s="519">
        <f t="shared" si="1"/>
        <v>0.004645845548249008</v>
      </c>
      <c r="N31" s="518">
        <v>4462</v>
      </c>
      <c r="O31" s="518">
        <v>4374</v>
      </c>
      <c r="P31" s="518">
        <f t="shared" si="11"/>
        <v>8836</v>
      </c>
      <c r="Q31" s="520">
        <f t="shared" si="3"/>
        <v>-0.03508374830239924</v>
      </c>
    </row>
    <row r="32" spans="1:17" ht="18.75" customHeight="1">
      <c r="A32" s="516" t="s">
        <v>87</v>
      </c>
      <c r="B32" s="517">
        <v>1007</v>
      </c>
      <c r="C32" s="518">
        <v>998</v>
      </c>
      <c r="D32" s="518">
        <f t="shared" si="8"/>
        <v>2005</v>
      </c>
      <c r="E32" s="519">
        <f t="shared" si="0"/>
        <v>0.004652285188562572</v>
      </c>
      <c r="F32" s="517">
        <v>564</v>
      </c>
      <c r="G32" s="518">
        <v>680</v>
      </c>
      <c r="H32" s="518">
        <f t="shared" si="9"/>
        <v>1244</v>
      </c>
      <c r="I32" s="520">
        <f t="shared" si="2"/>
        <v>0.6117363344051447</v>
      </c>
      <c r="J32" s="517">
        <v>4465</v>
      </c>
      <c r="K32" s="518">
        <v>4795</v>
      </c>
      <c r="L32" s="518">
        <f t="shared" si="10"/>
        <v>9260</v>
      </c>
      <c r="M32" s="519">
        <f t="shared" si="1"/>
        <v>0.005045804571520738</v>
      </c>
      <c r="N32" s="518">
        <v>2475</v>
      </c>
      <c r="O32" s="518">
        <v>2829</v>
      </c>
      <c r="P32" s="518">
        <f t="shared" si="11"/>
        <v>5304</v>
      </c>
      <c r="Q32" s="520">
        <f t="shared" si="3"/>
        <v>0.7458521870286576</v>
      </c>
    </row>
    <row r="33" spans="1:17" ht="18.75" customHeight="1" thickBot="1">
      <c r="A33" s="516" t="s">
        <v>65</v>
      </c>
      <c r="B33" s="517">
        <v>605</v>
      </c>
      <c r="C33" s="518">
        <v>650</v>
      </c>
      <c r="D33" s="518">
        <f t="shared" si="8"/>
        <v>1255</v>
      </c>
      <c r="E33" s="519">
        <f t="shared" si="0"/>
        <v>0.0029120288836139785</v>
      </c>
      <c r="F33" s="517">
        <v>602</v>
      </c>
      <c r="G33" s="518">
        <v>627</v>
      </c>
      <c r="H33" s="518">
        <f t="shared" si="9"/>
        <v>1229</v>
      </c>
      <c r="I33" s="520">
        <f t="shared" si="2"/>
        <v>0.0211554109031733</v>
      </c>
      <c r="J33" s="517">
        <v>2828</v>
      </c>
      <c r="K33" s="518">
        <v>2674</v>
      </c>
      <c r="L33" s="518">
        <f t="shared" si="10"/>
        <v>5502</v>
      </c>
      <c r="M33" s="519">
        <f t="shared" si="1"/>
        <v>0.0029980579646335962</v>
      </c>
      <c r="N33" s="518">
        <v>2413</v>
      </c>
      <c r="O33" s="518">
        <v>2324</v>
      </c>
      <c r="P33" s="518">
        <f t="shared" si="11"/>
        <v>4737</v>
      </c>
      <c r="Q33" s="520">
        <f t="shared" si="3"/>
        <v>0.1614946168461051</v>
      </c>
    </row>
    <row r="34" spans="1:17" s="510" customFormat="1" ht="18.75" customHeight="1">
      <c r="A34" s="505" t="s">
        <v>182</v>
      </c>
      <c r="B34" s="506">
        <f>SUM(B35:B39)</f>
        <v>29341</v>
      </c>
      <c r="C34" s="507">
        <f>SUM(C35:C39)</f>
        <v>22827</v>
      </c>
      <c r="D34" s="507">
        <f t="shared" si="8"/>
        <v>52168</v>
      </c>
      <c r="E34" s="508">
        <f t="shared" si="0"/>
        <v>0.12104758788874426</v>
      </c>
      <c r="F34" s="506">
        <f>SUM(F35:F39)</f>
        <v>31692</v>
      </c>
      <c r="G34" s="507">
        <f>SUM(G35:G39)</f>
        <v>27051</v>
      </c>
      <c r="H34" s="507">
        <f t="shared" si="9"/>
        <v>58743</v>
      </c>
      <c r="I34" s="509">
        <f t="shared" si="2"/>
        <v>-0.11192822974652294</v>
      </c>
      <c r="J34" s="506">
        <f>SUM(J35:J39)</f>
        <v>133876</v>
      </c>
      <c r="K34" s="507">
        <f>SUM(K35:K39)</f>
        <v>101934</v>
      </c>
      <c r="L34" s="507">
        <f t="shared" si="10"/>
        <v>235810</v>
      </c>
      <c r="M34" s="508">
        <f t="shared" si="1"/>
        <v>0.12849364751731157</v>
      </c>
      <c r="N34" s="506">
        <f>SUM(N35:N39)</f>
        <v>138165</v>
      </c>
      <c r="O34" s="507">
        <f>SUM(O35:O39)</f>
        <v>109930</v>
      </c>
      <c r="P34" s="507">
        <f t="shared" si="11"/>
        <v>248095</v>
      </c>
      <c r="Q34" s="509">
        <f t="shared" si="3"/>
        <v>-0.04951732199359116</v>
      </c>
    </row>
    <row r="35" spans="1:17" ht="18.75" customHeight="1">
      <c r="A35" s="516" t="s">
        <v>47</v>
      </c>
      <c r="B35" s="517">
        <v>11617</v>
      </c>
      <c r="C35" s="518">
        <v>10685</v>
      </c>
      <c r="D35" s="518">
        <f t="shared" si="8"/>
        <v>22302</v>
      </c>
      <c r="E35" s="519">
        <f t="shared" si="0"/>
        <v>0.051748261483951355</v>
      </c>
      <c r="F35" s="517">
        <v>10230</v>
      </c>
      <c r="G35" s="518">
        <v>11255</v>
      </c>
      <c r="H35" s="518">
        <f t="shared" si="9"/>
        <v>21485</v>
      </c>
      <c r="I35" s="520">
        <f t="shared" si="2"/>
        <v>0.03802653013730506</v>
      </c>
      <c r="J35" s="517">
        <v>50621</v>
      </c>
      <c r="K35" s="518">
        <v>45832</v>
      </c>
      <c r="L35" s="518">
        <f t="shared" si="10"/>
        <v>96453</v>
      </c>
      <c r="M35" s="519">
        <f t="shared" si="1"/>
        <v>0.052557558135733234</v>
      </c>
      <c r="N35" s="517">
        <v>44867</v>
      </c>
      <c r="O35" s="518">
        <v>47308</v>
      </c>
      <c r="P35" s="513">
        <f t="shared" si="11"/>
        <v>92175</v>
      </c>
      <c r="Q35" s="520">
        <f t="shared" si="3"/>
        <v>0.04641171684296186</v>
      </c>
    </row>
    <row r="36" spans="1:17" ht="18.75" customHeight="1">
      <c r="A36" s="516" t="s">
        <v>74</v>
      </c>
      <c r="B36" s="517">
        <v>9384</v>
      </c>
      <c r="C36" s="518">
        <v>7262</v>
      </c>
      <c r="D36" s="518">
        <f>C36+B36</f>
        <v>16646</v>
      </c>
      <c r="E36" s="519">
        <f t="shared" si="0"/>
        <v>0.038624408602899035</v>
      </c>
      <c r="F36" s="517">
        <v>10191</v>
      </c>
      <c r="G36" s="518">
        <v>8591</v>
      </c>
      <c r="H36" s="518">
        <f>G36+F36</f>
        <v>18782</v>
      </c>
      <c r="I36" s="520">
        <f t="shared" si="2"/>
        <v>-0.11372590778404856</v>
      </c>
      <c r="J36" s="517">
        <v>39674</v>
      </c>
      <c r="K36" s="518">
        <v>32960</v>
      </c>
      <c r="L36" s="518">
        <f>K36+J36</f>
        <v>72634</v>
      </c>
      <c r="M36" s="519">
        <f t="shared" si="1"/>
        <v>0.03957850639825457</v>
      </c>
      <c r="N36" s="517">
        <v>40934</v>
      </c>
      <c r="O36" s="518">
        <v>32703</v>
      </c>
      <c r="P36" s="513">
        <f>O36+N36</f>
        <v>73637</v>
      </c>
      <c r="Q36" s="520">
        <f t="shared" si="3"/>
        <v>-0.0136208699430993</v>
      </c>
    </row>
    <row r="37" spans="1:17" ht="18.75" customHeight="1">
      <c r="A37" s="516" t="s">
        <v>78</v>
      </c>
      <c r="B37" s="517">
        <v>5690</v>
      </c>
      <c r="C37" s="518">
        <v>4880</v>
      </c>
      <c r="D37" s="518">
        <f>C37+B37</f>
        <v>10570</v>
      </c>
      <c r="E37" s="519">
        <f t="shared" si="0"/>
        <v>0.024526012191075502</v>
      </c>
      <c r="F37" s="517">
        <v>7004</v>
      </c>
      <c r="G37" s="518">
        <v>6173</v>
      </c>
      <c r="H37" s="518">
        <f>G37+F37</f>
        <v>13177</v>
      </c>
      <c r="I37" s="520">
        <f t="shared" si="2"/>
        <v>-0.1978447294528345</v>
      </c>
      <c r="J37" s="517">
        <v>27466</v>
      </c>
      <c r="K37" s="518">
        <v>23142</v>
      </c>
      <c r="L37" s="518">
        <f>K37+J37</f>
        <v>50608</v>
      </c>
      <c r="M37" s="519">
        <f t="shared" si="1"/>
        <v>0.0275764662802939</v>
      </c>
      <c r="N37" s="517">
        <v>28596</v>
      </c>
      <c r="O37" s="518">
        <v>23694</v>
      </c>
      <c r="P37" s="513">
        <f>O37+N37</f>
        <v>52290</v>
      </c>
      <c r="Q37" s="520">
        <f t="shared" si="3"/>
        <v>-0.032166762287244244</v>
      </c>
    </row>
    <row r="38" spans="1:17" ht="18.75" customHeight="1">
      <c r="A38" s="516" t="s">
        <v>49</v>
      </c>
      <c r="B38" s="517">
        <v>1451</v>
      </c>
      <c r="C38" s="518"/>
      <c r="D38" s="518">
        <f t="shared" si="8"/>
        <v>1451</v>
      </c>
      <c r="E38" s="519">
        <f t="shared" si="0"/>
        <v>0.003366815864640544</v>
      </c>
      <c r="F38" s="517">
        <v>1987</v>
      </c>
      <c r="G38" s="518"/>
      <c r="H38" s="518">
        <f t="shared" si="9"/>
        <v>1987</v>
      </c>
      <c r="I38" s="520">
        <f t="shared" si="2"/>
        <v>-0.26975339708102664</v>
      </c>
      <c r="J38" s="517">
        <v>7235</v>
      </c>
      <c r="K38" s="518"/>
      <c r="L38" s="518">
        <f t="shared" si="10"/>
        <v>7235</v>
      </c>
      <c r="M38" s="519">
        <f t="shared" si="1"/>
        <v>0.0039423753860639895</v>
      </c>
      <c r="N38" s="517">
        <v>7781</v>
      </c>
      <c r="O38" s="518"/>
      <c r="P38" s="513">
        <f t="shared" si="11"/>
        <v>7781</v>
      </c>
      <c r="Q38" s="520">
        <f t="shared" si="3"/>
        <v>-0.07017092918647994</v>
      </c>
    </row>
    <row r="39" spans="1:17" ht="18.75" customHeight="1" thickBot="1">
      <c r="A39" s="516" t="s">
        <v>65</v>
      </c>
      <c r="B39" s="517">
        <v>1199</v>
      </c>
      <c r="C39" s="518">
        <v>0</v>
      </c>
      <c r="D39" s="518">
        <f>C39+B39</f>
        <v>1199</v>
      </c>
      <c r="E39" s="519">
        <f t="shared" si="0"/>
        <v>0.002782089746177817</v>
      </c>
      <c r="F39" s="517">
        <v>2280</v>
      </c>
      <c r="G39" s="518">
        <v>1032</v>
      </c>
      <c r="H39" s="518">
        <f>G39+F39</f>
        <v>3312</v>
      </c>
      <c r="I39" s="520">
        <f t="shared" si="2"/>
        <v>-0.6379830917874396</v>
      </c>
      <c r="J39" s="517">
        <v>8880</v>
      </c>
      <c r="K39" s="518">
        <v>0</v>
      </c>
      <c r="L39" s="518">
        <f>K39+J39</f>
        <v>8880</v>
      </c>
      <c r="M39" s="519">
        <f t="shared" si="1"/>
        <v>0.004838741316965892</v>
      </c>
      <c r="N39" s="517">
        <v>15987</v>
      </c>
      <c r="O39" s="518">
        <v>6225</v>
      </c>
      <c r="P39" s="513">
        <f>O39+N39</f>
        <v>22212</v>
      </c>
      <c r="Q39" s="520">
        <f t="shared" si="3"/>
        <v>-0.6002160994057266</v>
      </c>
    </row>
    <row r="40" spans="1:17" s="510" customFormat="1" ht="18.75" customHeight="1">
      <c r="A40" s="505" t="s">
        <v>222</v>
      </c>
      <c r="B40" s="506">
        <f>SUM(B41:B48)</f>
        <v>40946</v>
      </c>
      <c r="C40" s="507">
        <f>SUM(C41:C48)</f>
        <v>43563</v>
      </c>
      <c r="D40" s="507">
        <f t="shared" si="8"/>
        <v>84509</v>
      </c>
      <c r="E40" s="508">
        <f t="shared" si="0"/>
        <v>0.1960897600998675</v>
      </c>
      <c r="F40" s="506">
        <f>SUM(F41:F48)</f>
        <v>39777</v>
      </c>
      <c r="G40" s="507">
        <f>SUM(G41:G48)</f>
        <v>41100</v>
      </c>
      <c r="H40" s="507">
        <f t="shared" si="9"/>
        <v>80877</v>
      </c>
      <c r="I40" s="509">
        <f t="shared" si="2"/>
        <v>0.044907699345920316</v>
      </c>
      <c r="J40" s="506">
        <f>SUM(J41:J48)</f>
        <v>186670</v>
      </c>
      <c r="K40" s="507">
        <f>SUM(K41:K48)</f>
        <v>174111</v>
      </c>
      <c r="L40" s="507">
        <f t="shared" si="10"/>
        <v>360781</v>
      </c>
      <c r="M40" s="508">
        <f t="shared" si="1"/>
        <v>0.1965907580040846</v>
      </c>
      <c r="N40" s="506">
        <f>SUM(N41:N48)</f>
        <v>181636</v>
      </c>
      <c r="O40" s="507">
        <f>SUM(O41:O48)</f>
        <v>164301</v>
      </c>
      <c r="P40" s="507">
        <f t="shared" si="11"/>
        <v>345937</v>
      </c>
      <c r="Q40" s="509">
        <f t="shared" si="3"/>
        <v>0.04290954711406991</v>
      </c>
    </row>
    <row r="41" spans="1:17" s="521" customFormat="1" ht="18.75" customHeight="1">
      <c r="A41" s="511" t="s">
        <v>50</v>
      </c>
      <c r="B41" s="512">
        <v>13819</v>
      </c>
      <c r="C41" s="513">
        <v>14378</v>
      </c>
      <c r="D41" s="513">
        <f t="shared" si="8"/>
        <v>28197</v>
      </c>
      <c r="E41" s="514">
        <f t="shared" si="0"/>
        <v>0.0654266760408473</v>
      </c>
      <c r="F41" s="512">
        <v>14091</v>
      </c>
      <c r="G41" s="513">
        <v>14499</v>
      </c>
      <c r="H41" s="513">
        <f t="shared" si="9"/>
        <v>28590</v>
      </c>
      <c r="I41" s="515">
        <f t="shared" si="2"/>
        <v>-0.013746065057712475</v>
      </c>
      <c r="J41" s="512">
        <v>61803</v>
      </c>
      <c r="K41" s="513">
        <v>56644</v>
      </c>
      <c r="L41" s="513">
        <f t="shared" si="10"/>
        <v>118447</v>
      </c>
      <c r="M41" s="514">
        <f t="shared" si="1"/>
        <v>0.06454216134804718</v>
      </c>
      <c r="N41" s="513">
        <v>67985</v>
      </c>
      <c r="O41" s="513">
        <v>57682</v>
      </c>
      <c r="P41" s="513">
        <f t="shared" si="11"/>
        <v>125667</v>
      </c>
      <c r="Q41" s="515">
        <f t="shared" si="3"/>
        <v>-0.05745342850549473</v>
      </c>
    </row>
    <row r="42" spans="1:17" s="521" customFormat="1" ht="18.75" customHeight="1">
      <c r="A42" s="511" t="s">
        <v>71</v>
      </c>
      <c r="B42" s="512">
        <v>10622</v>
      </c>
      <c r="C42" s="513">
        <v>10959</v>
      </c>
      <c r="D42" s="513">
        <f aca="true" t="shared" si="12" ref="D42:D48">C42+B42</f>
        <v>21581</v>
      </c>
      <c r="E42" s="514">
        <f t="shared" si="0"/>
        <v>0.05007529508946078</v>
      </c>
      <c r="F42" s="512">
        <v>10407</v>
      </c>
      <c r="G42" s="513">
        <v>10514</v>
      </c>
      <c r="H42" s="513">
        <f aca="true" t="shared" si="13" ref="H42:H48">G42+F42</f>
        <v>20921</v>
      </c>
      <c r="I42" s="515">
        <f t="shared" si="2"/>
        <v>0.03154724917546958</v>
      </c>
      <c r="J42" s="512">
        <v>49160</v>
      </c>
      <c r="K42" s="513">
        <v>43884</v>
      </c>
      <c r="L42" s="513">
        <f aca="true" t="shared" si="14" ref="L42:L48">K42+J42</f>
        <v>93044</v>
      </c>
      <c r="M42" s="514">
        <f t="shared" si="1"/>
        <v>0.050699982781055676</v>
      </c>
      <c r="N42" s="513">
        <v>45400</v>
      </c>
      <c r="O42" s="513">
        <v>40839</v>
      </c>
      <c r="P42" s="513">
        <f aca="true" t="shared" si="15" ref="P42:P48">O42+N42</f>
        <v>86239</v>
      </c>
      <c r="Q42" s="515">
        <f t="shared" si="3"/>
        <v>0.07890861443198549</v>
      </c>
    </row>
    <row r="43" spans="1:17" s="521" customFormat="1" ht="18.75" customHeight="1">
      <c r="A43" s="511" t="s">
        <v>47</v>
      </c>
      <c r="B43" s="512">
        <v>7436</v>
      </c>
      <c r="C43" s="513">
        <v>9125</v>
      </c>
      <c r="D43" s="513">
        <f>C43+B43</f>
        <v>16561</v>
      </c>
      <c r="E43" s="514">
        <f t="shared" si="0"/>
        <v>0.03842717955500486</v>
      </c>
      <c r="F43" s="512">
        <v>6856</v>
      </c>
      <c r="G43" s="513">
        <v>8125</v>
      </c>
      <c r="H43" s="513">
        <f>G43+F43</f>
        <v>14981</v>
      </c>
      <c r="I43" s="515">
        <f t="shared" si="2"/>
        <v>0.10546692477137709</v>
      </c>
      <c r="J43" s="512">
        <v>35322</v>
      </c>
      <c r="K43" s="513">
        <v>38816</v>
      </c>
      <c r="L43" s="513">
        <f>K43+J43</f>
        <v>74138</v>
      </c>
      <c r="M43" s="514">
        <f t="shared" si="1"/>
        <v>0.04039804096365059</v>
      </c>
      <c r="N43" s="513">
        <v>29423</v>
      </c>
      <c r="O43" s="513">
        <v>31758</v>
      </c>
      <c r="P43" s="513">
        <f>O43+N43</f>
        <v>61181</v>
      </c>
      <c r="Q43" s="515">
        <f t="shared" si="3"/>
        <v>0.21178143541295502</v>
      </c>
    </row>
    <row r="44" spans="1:17" s="521" customFormat="1" ht="18.75" customHeight="1">
      <c r="A44" s="511" t="s">
        <v>80</v>
      </c>
      <c r="B44" s="512">
        <v>4496</v>
      </c>
      <c r="C44" s="513">
        <v>4756</v>
      </c>
      <c r="D44" s="513">
        <f>C44+B44</f>
        <v>9252</v>
      </c>
      <c r="E44" s="514">
        <f t="shared" si="0"/>
        <v>0.02146780177784584</v>
      </c>
      <c r="F44" s="512">
        <v>3616</v>
      </c>
      <c r="G44" s="513">
        <v>3717</v>
      </c>
      <c r="H44" s="513">
        <f>G44+F44</f>
        <v>7333</v>
      </c>
      <c r="I44" s="515">
        <f t="shared" si="2"/>
        <v>0.26169371335060676</v>
      </c>
      <c r="J44" s="512">
        <v>19757</v>
      </c>
      <c r="K44" s="513">
        <v>18326</v>
      </c>
      <c r="L44" s="513">
        <f>K44+J44</f>
        <v>38083</v>
      </c>
      <c r="M44" s="514">
        <f t="shared" si="1"/>
        <v>0.02075155242950586</v>
      </c>
      <c r="N44" s="513">
        <v>17179</v>
      </c>
      <c r="O44" s="513">
        <v>16115</v>
      </c>
      <c r="P44" s="513">
        <f>O44+N44</f>
        <v>33294</v>
      </c>
      <c r="Q44" s="515">
        <f t="shared" si="3"/>
        <v>0.14383973088244129</v>
      </c>
    </row>
    <row r="45" spans="1:17" s="521" customFormat="1" ht="18.75" customHeight="1">
      <c r="A45" s="511" t="s">
        <v>85</v>
      </c>
      <c r="B45" s="512">
        <v>2004</v>
      </c>
      <c r="C45" s="513">
        <v>2066</v>
      </c>
      <c r="D45" s="513">
        <f>C45+B45</f>
        <v>4070</v>
      </c>
      <c r="E45" s="514">
        <f t="shared" si="0"/>
        <v>0.00944379088152103</v>
      </c>
      <c r="F45" s="512">
        <v>2101</v>
      </c>
      <c r="G45" s="513">
        <v>2154</v>
      </c>
      <c r="H45" s="513">
        <f>G45+F45</f>
        <v>4255</v>
      </c>
      <c r="I45" s="515">
        <f t="shared" si="2"/>
        <v>-0.04347826086956519</v>
      </c>
      <c r="J45" s="512">
        <v>7397</v>
      </c>
      <c r="K45" s="513">
        <v>6954</v>
      </c>
      <c r="L45" s="513">
        <f>K45+J45</f>
        <v>14351</v>
      </c>
      <c r="M45" s="514">
        <f t="shared" si="1"/>
        <v>0.007819907279254223</v>
      </c>
      <c r="N45" s="513">
        <v>9422</v>
      </c>
      <c r="O45" s="513">
        <v>9431</v>
      </c>
      <c r="P45" s="513">
        <f>O45+N45</f>
        <v>18853</v>
      </c>
      <c r="Q45" s="515">
        <f t="shared" si="3"/>
        <v>-0.23879488675542349</v>
      </c>
    </row>
    <row r="46" spans="1:17" s="521" customFormat="1" ht="18.75" customHeight="1">
      <c r="A46" s="511" t="s">
        <v>48</v>
      </c>
      <c r="B46" s="512">
        <v>1170</v>
      </c>
      <c r="C46" s="513">
        <v>1483</v>
      </c>
      <c r="D46" s="513">
        <f>C46+B46</f>
        <v>2653</v>
      </c>
      <c r="E46" s="514">
        <f t="shared" si="0"/>
        <v>0.006155866636038156</v>
      </c>
      <c r="F46" s="512">
        <v>1311</v>
      </c>
      <c r="G46" s="513">
        <v>1444</v>
      </c>
      <c r="H46" s="513">
        <f>G46+F46</f>
        <v>2755</v>
      </c>
      <c r="I46" s="515">
        <f t="shared" si="2"/>
        <v>-0.0370235934664247</v>
      </c>
      <c r="J46" s="512">
        <v>5812</v>
      </c>
      <c r="K46" s="513">
        <v>6358</v>
      </c>
      <c r="L46" s="513">
        <f>K46+J46</f>
        <v>12170</v>
      </c>
      <c r="M46" s="514">
        <f t="shared" si="1"/>
        <v>0.006631473178769696</v>
      </c>
      <c r="N46" s="513">
        <v>6043</v>
      </c>
      <c r="O46" s="513">
        <v>5723</v>
      </c>
      <c r="P46" s="513">
        <f>O46+N46</f>
        <v>11766</v>
      </c>
      <c r="Q46" s="515">
        <f t="shared" si="3"/>
        <v>0.03433622301546824</v>
      </c>
    </row>
    <row r="47" spans="1:17" s="521" customFormat="1" ht="18.75" customHeight="1">
      <c r="A47" s="511" t="s">
        <v>49</v>
      </c>
      <c r="B47" s="512">
        <v>1112</v>
      </c>
      <c r="C47" s="513">
        <v>774</v>
      </c>
      <c r="D47" s="513">
        <f t="shared" si="12"/>
        <v>1886</v>
      </c>
      <c r="E47" s="514">
        <f>D47/$D$7</f>
        <v>0.004376164521510728</v>
      </c>
      <c r="F47" s="512">
        <v>1157</v>
      </c>
      <c r="G47" s="513">
        <v>647</v>
      </c>
      <c r="H47" s="513">
        <f t="shared" si="13"/>
        <v>1804</v>
      </c>
      <c r="I47" s="515">
        <f t="shared" si="2"/>
        <v>0.045454545454545414</v>
      </c>
      <c r="J47" s="512">
        <v>6313</v>
      </c>
      <c r="K47" s="513">
        <v>3106</v>
      </c>
      <c r="L47" s="513">
        <f t="shared" si="14"/>
        <v>9419</v>
      </c>
      <c r="M47" s="514">
        <f>L47/$L$7</f>
        <v>0.005132444196452897</v>
      </c>
      <c r="N47" s="513">
        <v>5343</v>
      </c>
      <c r="O47" s="513">
        <v>2753</v>
      </c>
      <c r="P47" s="513">
        <f t="shared" si="15"/>
        <v>8096</v>
      </c>
      <c r="Q47" s="515">
        <f t="shared" si="3"/>
        <v>0.16341403162055346</v>
      </c>
    </row>
    <row r="48" spans="1:17" s="521" customFormat="1" ht="18.75" customHeight="1" thickBot="1">
      <c r="A48" s="511" t="s">
        <v>65</v>
      </c>
      <c r="B48" s="512">
        <v>287</v>
      </c>
      <c r="C48" s="513">
        <v>22</v>
      </c>
      <c r="D48" s="513">
        <f t="shared" si="12"/>
        <v>309</v>
      </c>
      <c r="E48" s="514">
        <f>D48/$D$7</f>
        <v>0.0007169855976388202</v>
      </c>
      <c r="F48" s="512">
        <v>238</v>
      </c>
      <c r="G48" s="513">
        <v>0</v>
      </c>
      <c r="H48" s="513">
        <f t="shared" si="13"/>
        <v>238</v>
      </c>
      <c r="I48" s="515">
        <f t="shared" si="2"/>
        <v>0.2983193277310925</v>
      </c>
      <c r="J48" s="512">
        <v>1106</v>
      </c>
      <c r="K48" s="513">
        <v>23</v>
      </c>
      <c r="L48" s="513">
        <f t="shared" si="14"/>
        <v>1129</v>
      </c>
      <c r="M48" s="514">
        <f>L48/$L$7</f>
        <v>0.0006151958273484787</v>
      </c>
      <c r="N48" s="513">
        <v>841</v>
      </c>
      <c r="O48" s="513">
        <v>0</v>
      </c>
      <c r="P48" s="513">
        <f t="shared" si="15"/>
        <v>841</v>
      </c>
      <c r="Q48" s="515">
        <f t="shared" si="3"/>
        <v>0.342449464922711</v>
      </c>
    </row>
    <row r="49" spans="1:17" s="510" customFormat="1" ht="18.75" customHeight="1">
      <c r="A49" s="505" t="s">
        <v>196</v>
      </c>
      <c r="B49" s="506">
        <f>SUM(B50:B56)</f>
        <v>3921</v>
      </c>
      <c r="C49" s="507">
        <f>SUM(C50:C56)</f>
        <v>4740</v>
      </c>
      <c r="D49" s="507">
        <f aca="true" t="shared" si="16" ref="D49:D57">C49+B49</f>
        <v>8661</v>
      </c>
      <c r="E49" s="508">
        <f t="shared" si="0"/>
        <v>0.02009647980954635</v>
      </c>
      <c r="F49" s="506">
        <f>SUM(F50:F56)</f>
        <v>5283</v>
      </c>
      <c r="G49" s="507">
        <f>SUM(G50:G56)</f>
        <v>4980</v>
      </c>
      <c r="H49" s="507">
        <f aca="true" t="shared" si="17" ref="H49:H57">G49+F49</f>
        <v>10263</v>
      </c>
      <c r="I49" s="509">
        <f t="shared" si="2"/>
        <v>-0.1560947091493715</v>
      </c>
      <c r="J49" s="506">
        <f>SUM(J50:J56)</f>
        <v>19022</v>
      </c>
      <c r="K49" s="507">
        <f>SUM(K50:K56)</f>
        <v>18575</v>
      </c>
      <c r="L49" s="507">
        <f aca="true" t="shared" si="18" ref="L49:L57">K49+J49</f>
        <v>37597</v>
      </c>
      <c r="M49" s="508">
        <f t="shared" si="1"/>
        <v>0.02048672942499624</v>
      </c>
      <c r="N49" s="506">
        <f>SUM(N50:N56)</f>
        <v>20345</v>
      </c>
      <c r="O49" s="507">
        <f>SUM(O50:O56)</f>
        <v>18387</v>
      </c>
      <c r="P49" s="507">
        <f aca="true" t="shared" si="19" ref="P49:P57">O49+N49</f>
        <v>38732</v>
      </c>
      <c r="Q49" s="509">
        <f t="shared" si="3"/>
        <v>-0.029303934730971815</v>
      </c>
    </row>
    <row r="50" spans="1:17" ht="18.75" customHeight="1">
      <c r="A50" s="511" t="s">
        <v>47</v>
      </c>
      <c r="B50" s="512">
        <v>1949</v>
      </c>
      <c r="C50" s="513">
        <v>2655</v>
      </c>
      <c r="D50" s="513">
        <f t="shared" si="16"/>
        <v>4604</v>
      </c>
      <c r="E50" s="514">
        <f t="shared" si="0"/>
        <v>0.01068285337064443</v>
      </c>
      <c r="F50" s="512">
        <v>1874</v>
      </c>
      <c r="G50" s="513">
        <v>1659</v>
      </c>
      <c r="H50" s="513">
        <f t="shared" si="17"/>
        <v>3533</v>
      </c>
      <c r="I50" s="515">
        <f t="shared" si="2"/>
        <v>0.3031418058307387</v>
      </c>
      <c r="J50" s="512">
        <v>8342</v>
      </c>
      <c r="K50" s="513">
        <v>8449</v>
      </c>
      <c r="L50" s="513">
        <f t="shared" si="18"/>
        <v>16791</v>
      </c>
      <c r="M50" s="514">
        <f t="shared" si="1"/>
        <v>0.009149471334816923</v>
      </c>
      <c r="N50" s="513">
        <v>7451</v>
      </c>
      <c r="O50" s="513">
        <v>6059</v>
      </c>
      <c r="P50" s="513">
        <f t="shared" si="19"/>
        <v>13510</v>
      </c>
      <c r="Q50" s="515">
        <f t="shared" si="3"/>
        <v>0.24285714285714288</v>
      </c>
    </row>
    <row r="51" spans="1:17" ht="18.75" customHeight="1">
      <c r="A51" s="511" t="s">
        <v>71</v>
      </c>
      <c r="B51" s="512">
        <v>735</v>
      </c>
      <c r="C51" s="513">
        <v>780</v>
      </c>
      <c r="D51" s="513">
        <f>C51+B51</f>
        <v>1515</v>
      </c>
      <c r="E51" s="514">
        <f t="shared" si="0"/>
        <v>0.0035153177359961577</v>
      </c>
      <c r="F51" s="512">
        <v>1117</v>
      </c>
      <c r="G51" s="513">
        <v>895</v>
      </c>
      <c r="H51" s="513">
        <f>G51+F51</f>
        <v>2012</v>
      </c>
      <c r="I51" s="515">
        <f>IF(ISERROR(D51/H51-1),"         /0",IF(D51/H51&gt;5,"  *  ",(D51/H51-1)))</f>
        <v>-0.2470178926441352</v>
      </c>
      <c r="J51" s="512">
        <v>3369</v>
      </c>
      <c r="K51" s="513">
        <v>3363</v>
      </c>
      <c r="L51" s="513">
        <f>K51+J51</f>
        <v>6732</v>
      </c>
      <c r="M51" s="514">
        <f t="shared" si="1"/>
        <v>0.0036682890254295473</v>
      </c>
      <c r="N51" s="513">
        <v>3571</v>
      </c>
      <c r="O51" s="513">
        <v>2823</v>
      </c>
      <c r="P51" s="513">
        <f>O51+N51</f>
        <v>6394</v>
      </c>
      <c r="Q51" s="515">
        <f>IF(ISERROR(L51/P51-1),"         /0",IF(L51/P51&gt;5,"  *  ",(L51/P51-1)))</f>
        <v>0.05286205817954337</v>
      </c>
    </row>
    <row r="52" spans="1:17" ht="18.75" customHeight="1">
      <c r="A52" s="511" t="s">
        <v>89</v>
      </c>
      <c r="B52" s="512">
        <v>258</v>
      </c>
      <c r="C52" s="513">
        <v>575</v>
      </c>
      <c r="D52" s="513">
        <f>C52+B52</f>
        <v>833</v>
      </c>
      <c r="E52" s="514">
        <f t="shared" si="0"/>
        <v>0.0019328446693629038</v>
      </c>
      <c r="F52" s="512">
        <v>495</v>
      </c>
      <c r="G52" s="513">
        <v>479</v>
      </c>
      <c r="H52" s="513">
        <f>G52+F52</f>
        <v>974</v>
      </c>
      <c r="I52" s="515">
        <f>IF(ISERROR(D52/H52-1),"         /0",IF(D52/H52&gt;5,"  *  ",(D52/H52-1)))</f>
        <v>-0.14476386036960986</v>
      </c>
      <c r="J52" s="512">
        <v>2018</v>
      </c>
      <c r="K52" s="513">
        <v>2513</v>
      </c>
      <c r="L52" s="513">
        <f>K52+J52</f>
        <v>4531</v>
      </c>
      <c r="M52" s="514">
        <f t="shared" si="1"/>
        <v>0.002468956858915817</v>
      </c>
      <c r="N52" s="513">
        <v>2032</v>
      </c>
      <c r="O52" s="513">
        <v>2427</v>
      </c>
      <c r="P52" s="513">
        <f>O52+N52</f>
        <v>4459</v>
      </c>
      <c r="Q52" s="515">
        <f>IF(ISERROR(L52/P52-1),"         /0",IF(L52/P52&gt;5,"  *  ",(L52/P52-1)))</f>
        <v>0.01614711818793446</v>
      </c>
    </row>
    <row r="53" spans="1:17" ht="18.75" customHeight="1">
      <c r="A53" s="511" t="s">
        <v>49</v>
      </c>
      <c r="B53" s="512">
        <v>399</v>
      </c>
      <c r="C53" s="513">
        <v>177</v>
      </c>
      <c r="D53" s="513">
        <f t="shared" si="16"/>
        <v>576</v>
      </c>
      <c r="E53" s="514">
        <f t="shared" si="0"/>
        <v>0.0013365168422005192</v>
      </c>
      <c r="F53" s="512">
        <v>1159</v>
      </c>
      <c r="G53" s="513">
        <v>1165</v>
      </c>
      <c r="H53" s="513">
        <f t="shared" si="17"/>
        <v>2324</v>
      </c>
      <c r="I53" s="515">
        <f t="shared" si="2"/>
        <v>-0.7521514629948365</v>
      </c>
      <c r="J53" s="512">
        <v>2420</v>
      </c>
      <c r="K53" s="513">
        <v>2060</v>
      </c>
      <c r="L53" s="513">
        <f t="shared" si="18"/>
        <v>4480</v>
      </c>
      <c r="M53" s="514">
        <f t="shared" si="1"/>
        <v>0.0024411667905413505</v>
      </c>
      <c r="N53" s="513">
        <v>4050</v>
      </c>
      <c r="O53" s="513">
        <v>4343</v>
      </c>
      <c r="P53" s="513">
        <f t="shared" si="19"/>
        <v>8393</v>
      </c>
      <c r="Q53" s="515">
        <f t="shared" si="3"/>
        <v>-0.4662218515429525</v>
      </c>
    </row>
    <row r="54" spans="1:17" ht="18.75" customHeight="1">
      <c r="A54" s="511" t="s">
        <v>48</v>
      </c>
      <c r="B54" s="512">
        <v>276</v>
      </c>
      <c r="C54" s="513">
        <v>282</v>
      </c>
      <c r="D54" s="513">
        <f>C54+B54</f>
        <v>558</v>
      </c>
      <c r="E54" s="514">
        <f t="shared" si="0"/>
        <v>0.001294750690881753</v>
      </c>
      <c r="F54" s="512">
        <v>346</v>
      </c>
      <c r="G54" s="513">
        <v>307</v>
      </c>
      <c r="H54" s="513">
        <f>G54+F54</f>
        <v>653</v>
      </c>
      <c r="I54" s="515">
        <f t="shared" si="2"/>
        <v>-0.14548238897396626</v>
      </c>
      <c r="J54" s="512">
        <v>1417</v>
      </c>
      <c r="K54" s="513">
        <v>1056</v>
      </c>
      <c r="L54" s="513">
        <f>K54+J54</f>
        <v>2473</v>
      </c>
      <c r="M54" s="514">
        <f t="shared" si="1"/>
        <v>0.0013475458645108838</v>
      </c>
      <c r="N54" s="513">
        <v>1758</v>
      </c>
      <c r="O54" s="513">
        <v>1327</v>
      </c>
      <c r="P54" s="513">
        <f>O54+N54</f>
        <v>3085</v>
      </c>
      <c r="Q54" s="515">
        <f t="shared" si="3"/>
        <v>-0.1983792544570503</v>
      </c>
    </row>
    <row r="55" spans="1:17" ht="18.75" customHeight="1">
      <c r="A55" s="511" t="s">
        <v>90</v>
      </c>
      <c r="B55" s="512">
        <v>241</v>
      </c>
      <c r="C55" s="513">
        <v>251</v>
      </c>
      <c r="D55" s="513">
        <f t="shared" si="16"/>
        <v>492</v>
      </c>
      <c r="E55" s="514">
        <f t="shared" si="0"/>
        <v>0.0011416081360462768</v>
      </c>
      <c r="F55" s="512">
        <v>205</v>
      </c>
      <c r="G55" s="513">
        <v>453</v>
      </c>
      <c r="H55" s="513">
        <f t="shared" si="17"/>
        <v>658</v>
      </c>
      <c r="I55" s="515">
        <f t="shared" si="2"/>
        <v>-0.2522796352583586</v>
      </c>
      <c r="J55" s="512">
        <v>1228</v>
      </c>
      <c r="K55" s="513">
        <v>1013</v>
      </c>
      <c r="L55" s="513">
        <f t="shared" si="18"/>
        <v>2241</v>
      </c>
      <c r="M55" s="514">
        <f t="shared" si="1"/>
        <v>0.0012211282985721355</v>
      </c>
      <c r="N55" s="513">
        <v>1214</v>
      </c>
      <c r="O55" s="513">
        <v>1277</v>
      </c>
      <c r="P55" s="513">
        <f t="shared" si="19"/>
        <v>2491</v>
      </c>
      <c r="Q55" s="515">
        <f t="shared" si="3"/>
        <v>-0.10036130068245686</v>
      </c>
    </row>
    <row r="56" spans="1:17" ht="18.75" customHeight="1" thickBot="1">
      <c r="A56" s="511" t="s">
        <v>65</v>
      </c>
      <c r="B56" s="512">
        <v>63</v>
      </c>
      <c r="C56" s="513">
        <v>20</v>
      </c>
      <c r="D56" s="513">
        <f t="shared" si="16"/>
        <v>83</v>
      </c>
      <c r="E56" s="514">
        <f t="shared" si="0"/>
        <v>0.00019258836441431095</v>
      </c>
      <c r="F56" s="512">
        <v>87</v>
      </c>
      <c r="G56" s="513">
        <v>22</v>
      </c>
      <c r="H56" s="513">
        <f t="shared" si="17"/>
        <v>109</v>
      </c>
      <c r="I56" s="515">
        <f t="shared" si="2"/>
        <v>-0.23853211009174313</v>
      </c>
      <c r="J56" s="512">
        <v>228</v>
      </c>
      <c r="K56" s="513">
        <v>121</v>
      </c>
      <c r="L56" s="513">
        <f t="shared" si="18"/>
        <v>349</v>
      </c>
      <c r="M56" s="514">
        <f t="shared" si="1"/>
        <v>0.00019017125220958288</v>
      </c>
      <c r="N56" s="513">
        <v>269</v>
      </c>
      <c r="O56" s="513">
        <v>131</v>
      </c>
      <c r="P56" s="513">
        <f t="shared" si="19"/>
        <v>400</v>
      </c>
      <c r="Q56" s="515">
        <f t="shared" si="3"/>
        <v>-0.12749999999999995</v>
      </c>
    </row>
    <row r="57" spans="1:17" ht="18.75" customHeight="1" thickBot="1">
      <c r="A57" s="522" t="s">
        <v>200</v>
      </c>
      <c r="B57" s="523">
        <v>858</v>
      </c>
      <c r="C57" s="524">
        <v>293</v>
      </c>
      <c r="D57" s="524">
        <f t="shared" si="16"/>
        <v>1151</v>
      </c>
      <c r="E57" s="525">
        <f t="shared" si="0"/>
        <v>0.0026707133426611073</v>
      </c>
      <c r="F57" s="523">
        <v>676</v>
      </c>
      <c r="G57" s="524">
        <v>218</v>
      </c>
      <c r="H57" s="524">
        <f t="shared" si="17"/>
        <v>894</v>
      </c>
      <c r="I57" s="526">
        <f t="shared" si="2"/>
        <v>0.28747203579418334</v>
      </c>
      <c r="J57" s="523">
        <v>4994</v>
      </c>
      <c r="K57" s="524">
        <v>1537</v>
      </c>
      <c r="L57" s="524">
        <f t="shared" si="18"/>
        <v>6531</v>
      </c>
      <c r="M57" s="525">
        <f t="shared" si="1"/>
        <v>0.0035587634618360624</v>
      </c>
      <c r="N57" s="523">
        <v>3151</v>
      </c>
      <c r="O57" s="524">
        <v>893</v>
      </c>
      <c r="P57" s="524">
        <f t="shared" si="19"/>
        <v>4044</v>
      </c>
      <c r="Q57" s="526">
        <f t="shared" si="3"/>
        <v>0.6149851632047478</v>
      </c>
    </row>
    <row r="58" ht="14.25">
      <c r="A58" s="217" t="s">
        <v>233</v>
      </c>
    </row>
    <row r="59" ht="14.25">
      <c r="A59" s="217" t="s">
        <v>67</v>
      </c>
    </row>
  </sheetData>
  <sheetProtection/>
  <mergeCells count="13"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</mergeCells>
  <conditionalFormatting sqref="Q58:Q65536 I58:I65536 Q3:Q6 I3:I6">
    <cfRule type="cellIs" priority="1" dxfId="0" operator="lessThan" stopIfTrue="1">
      <formula>0</formula>
    </cfRule>
  </conditionalFormatting>
  <conditionalFormatting sqref="I7:I57 Q7:Q57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O46"/>
  <sheetViews>
    <sheetView showGridLines="0" zoomScale="90" zoomScaleNormal="90" zoomScalePageLayoutView="0" workbookViewId="0" topLeftCell="A1">
      <selection activeCell="I17" sqref="I17"/>
    </sheetView>
  </sheetViews>
  <sheetFormatPr defaultColWidth="9.140625" defaultRowHeight="12.75"/>
  <cols>
    <col min="1" max="1" width="19.00390625" style="527" customWidth="1"/>
    <col min="2" max="2" width="10.7109375" style="527" customWidth="1"/>
    <col min="3" max="3" width="11.421875" style="527" bestFit="1" customWidth="1"/>
    <col min="4" max="4" width="10.140625" style="527" customWidth="1"/>
    <col min="5" max="5" width="9.57421875" style="527" customWidth="1"/>
    <col min="6" max="6" width="10.28125" style="527" customWidth="1"/>
    <col min="7" max="7" width="11.28125" style="527" customWidth="1"/>
    <col min="8" max="9" width="10.28125" style="527" customWidth="1"/>
    <col min="10" max="11" width="9.140625" style="527" customWidth="1"/>
    <col min="12" max="12" width="11.8515625" style="527" customWidth="1"/>
    <col min="13" max="14" width="9.140625" style="527" customWidth="1"/>
    <col min="15" max="15" width="11.7109375" style="527" customWidth="1"/>
    <col min="16" max="16384" width="9.140625" style="527" customWidth="1"/>
  </cols>
  <sheetData>
    <row r="1" spans="8:9" ht="18.75" thickBot="1">
      <c r="H1" s="965" t="s">
        <v>0</v>
      </c>
      <c r="I1" s="966"/>
    </row>
    <row r="2" ht="7.5" customHeight="1" thickBot="1"/>
    <row r="3" spans="1:9" ht="22.5" customHeight="1" thickBot="1">
      <c r="A3" s="972" t="s">
        <v>237</v>
      </c>
      <c r="B3" s="973"/>
      <c r="C3" s="973"/>
      <c r="D3" s="973"/>
      <c r="E3" s="973"/>
      <c r="F3" s="973"/>
      <c r="G3" s="973"/>
      <c r="H3" s="973"/>
      <c r="I3" s="974"/>
    </row>
    <row r="4" spans="1:9" s="528" customFormat="1" ht="14.25" customHeight="1" thickBot="1">
      <c r="A4" s="970" t="s">
        <v>157</v>
      </c>
      <c r="B4" s="967" t="s">
        <v>39</v>
      </c>
      <c r="C4" s="968"/>
      <c r="D4" s="968"/>
      <c r="E4" s="969"/>
      <c r="F4" s="968" t="s">
        <v>40</v>
      </c>
      <c r="G4" s="968"/>
      <c r="H4" s="968"/>
      <c r="I4" s="969"/>
    </row>
    <row r="5" spans="1:9" s="532" customFormat="1" ht="33.75" customHeight="1" thickBot="1">
      <c r="A5" s="971"/>
      <c r="B5" s="529" t="s">
        <v>41</v>
      </c>
      <c r="C5" s="530" t="s">
        <v>42</v>
      </c>
      <c r="D5" s="529" t="s">
        <v>43</v>
      </c>
      <c r="E5" s="531" t="s">
        <v>44</v>
      </c>
      <c r="F5" s="529" t="s">
        <v>45</v>
      </c>
      <c r="G5" s="530" t="s">
        <v>42</v>
      </c>
      <c r="H5" s="529" t="s">
        <v>46</v>
      </c>
      <c r="I5" s="531" t="s">
        <v>44</v>
      </c>
    </row>
    <row r="6" spans="1:9" s="539" customFormat="1" ht="15.75" customHeight="1" thickBot="1">
      <c r="A6" s="533" t="s">
        <v>4</v>
      </c>
      <c r="B6" s="534">
        <f>B7+B15+B26+B33+B39+B44</f>
        <v>43766.515</v>
      </c>
      <c r="C6" s="535">
        <f aca="true" t="shared" si="0" ref="C6:C38">(B6/$B$6)</f>
        <v>1</v>
      </c>
      <c r="D6" s="536">
        <f>D7+D15+D26+D33+D39+D44</f>
        <v>40892.376</v>
      </c>
      <c r="E6" s="537">
        <f>(B6/D6-1)</f>
        <v>0.07028544880835486</v>
      </c>
      <c r="F6" s="538">
        <f>F7+F15+F26+F33+F39+F44</f>
        <v>164637.007</v>
      </c>
      <c r="G6" s="535">
        <f aca="true" t="shared" si="1" ref="G6:G38">(F6/$F$6)</f>
        <v>1</v>
      </c>
      <c r="H6" s="536">
        <f>H7+H15+H26+H33+H39+H44</f>
        <v>142133.20799999998</v>
      </c>
      <c r="I6" s="537">
        <f>(F6/H6-1)</f>
        <v>0.15832893182851415</v>
      </c>
    </row>
    <row r="7" spans="1:15" s="544" customFormat="1" ht="15.75" customHeight="1">
      <c r="A7" s="540" t="s">
        <v>158</v>
      </c>
      <c r="B7" s="541">
        <f>SUM(B8:B14)</f>
        <v>27734.580999999995</v>
      </c>
      <c r="C7" s="542">
        <f t="shared" si="0"/>
        <v>0.6336940695415204</v>
      </c>
      <c r="D7" s="543">
        <f>SUM(D8:D14)</f>
        <v>28519.739</v>
      </c>
      <c r="E7" s="331">
        <f aca="true" t="shared" si="2" ref="E7:E44">IF(ISERROR(B7/D7-1),"         /0",IF(B7/D7&gt;5,"  *  ",(B7/D7-1)))</f>
        <v>-0.027530336094590768</v>
      </c>
      <c r="F7" s="541">
        <f>SUM(F8:F14)</f>
        <v>104317.20400000001</v>
      </c>
      <c r="G7" s="542">
        <f t="shared" si="1"/>
        <v>0.6336194146192174</v>
      </c>
      <c r="H7" s="543">
        <f>SUM(H8:H14)</f>
        <v>92862.597</v>
      </c>
      <c r="I7" s="332">
        <f aca="true" t="shared" si="3" ref="I7:I44">IF(ISERROR(F7/H7-1),"         /0",IF(F7/H7&gt;5,"  *  ",(F7/H7-1)))</f>
        <v>0.1233500609508047</v>
      </c>
      <c r="L7" s="545"/>
      <c r="M7" s="545"/>
      <c r="N7" s="545"/>
      <c r="O7" s="545"/>
    </row>
    <row r="8" spans="1:10" ht="15.75" customHeight="1">
      <c r="A8" s="546" t="s">
        <v>159</v>
      </c>
      <c r="B8" s="547">
        <v>20017.233999999997</v>
      </c>
      <c r="C8" s="548">
        <f t="shared" si="0"/>
        <v>0.4573641287180393</v>
      </c>
      <c r="D8" s="549">
        <v>21048.119000000002</v>
      </c>
      <c r="E8" s="550">
        <f t="shared" si="2"/>
        <v>-0.04897753571233632</v>
      </c>
      <c r="F8" s="551">
        <v>76471.69099999999</v>
      </c>
      <c r="G8" s="548">
        <f t="shared" si="1"/>
        <v>0.4644866448525755</v>
      </c>
      <c r="H8" s="549">
        <v>66649.61799999999</v>
      </c>
      <c r="I8" s="550">
        <f t="shared" si="3"/>
        <v>0.1473687816185234</v>
      </c>
      <c r="J8" s="552"/>
    </row>
    <row r="9" spans="1:10" ht="15.75" customHeight="1">
      <c r="A9" s="546" t="s">
        <v>161</v>
      </c>
      <c r="B9" s="547">
        <v>4315.558</v>
      </c>
      <c r="C9" s="548">
        <f t="shared" si="0"/>
        <v>0.09860410407362798</v>
      </c>
      <c r="D9" s="549">
        <v>4845.658</v>
      </c>
      <c r="E9" s="550">
        <f t="shared" si="2"/>
        <v>-0.1093969074994563</v>
      </c>
      <c r="F9" s="551">
        <v>15820.895000000002</v>
      </c>
      <c r="G9" s="548">
        <f t="shared" si="1"/>
        <v>0.09609561840491913</v>
      </c>
      <c r="H9" s="549">
        <v>15857.337</v>
      </c>
      <c r="I9" s="550">
        <f t="shared" si="3"/>
        <v>-0.00229811600775065</v>
      </c>
      <c r="J9" s="552"/>
    </row>
    <row r="10" spans="1:10" ht="15.75" customHeight="1">
      <c r="A10" s="546" t="s">
        <v>163</v>
      </c>
      <c r="B10" s="547">
        <v>881.546</v>
      </c>
      <c r="C10" s="548">
        <f t="shared" si="0"/>
        <v>0.020142019532512472</v>
      </c>
      <c r="D10" s="549">
        <v>754.048</v>
      </c>
      <c r="E10" s="550">
        <f t="shared" si="2"/>
        <v>0.16908472670174857</v>
      </c>
      <c r="F10" s="551">
        <v>3405.6670000000004</v>
      </c>
      <c r="G10" s="548">
        <f t="shared" si="1"/>
        <v>0.020685914194249172</v>
      </c>
      <c r="H10" s="549">
        <v>2911.47</v>
      </c>
      <c r="I10" s="550">
        <f t="shared" si="3"/>
        <v>0.16974140210958755</v>
      </c>
      <c r="J10" s="552"/>
    </row>
    <row r="11" spans="1:10" ht="15.75" customHeight="1">
      <c r="A11" s="546" t="s">
        <v>169</v>
      </c>
      <c r="B11" s="547">
        <v>421.60900000000004</v>
      </c>
      <c r="C11" s="548">
        <f t="shared" si="0"/>
        <v>0.009633140769832828</v>
      </c>
      <c r="D11" s="549">
        <v>332.645</v>
      </c>
      <c r="E11" s="550">
        <f t="shared" si="2"/>
        <v>0.26744427242255275</v>
      </c>
      <c r="F11" s="551">
        <v>1748.7510000000002</v>
      </c>
      <c r="G11" s="548">
        <f t="shared" si="1"/>
        <v>0.010621858547270603</v>
      </c>
      <c r="H11" s="549">
        <v>1424.2929999999997</v>
      </c>
      <c r="I11" s="550">
        <f t="shared" si="3"/>
        <v>0.22780284674571916</v>
      </c>
      <c r="J11" s="552"/>
    </row>
    <row r="12" spans="1:10" ht="15.75" customHeight="1">
      <c r="A12" s="546" t="s">
        <v>162</v>
      </c>
      <c r="B12" s="547">
        <v>239.74399999999997</v>
      </c>
      <c r="C12" s="548">
        <f t="shared" si="0"/>
        <v>0.005477795067758993</v>
      </c>
      <c r="D12" s="549">
        <v>178.759</v>
      </c>
      <c r="E12" s="550">
        <f t="shared" si="2"/>
        <v>0.3411576480065339</v>
      </c>
      <c r="F12" s="551">
        <v>925.4929999999999</v>
      </c>
      <c r="G12" s="548">
        <f t="shared" si="1"/>
        <v>0.00562141536015654</v>
      </c>
      <c r="H12" s="549">
        <v>705.0520000000001</v>
      </c>
      <c r="I12" s="550">
        <f t="shared" si="3"/>
        <v>0.3126592081151458</v>
      </c>
      <c r="J12" s="552"/>
    </row>
    <row r="13" spans="1:10" ht="15.75" customHeight="1">
      <c r="A13" s="546" t="s">
        <v>167</v>
      </c>
      <c r="B13" s="547">
        <v>162.961</v>
      </c>
      <c r="C13" s="548">
        <f t="shared" si="0"/>
        <v>0.003723417320296122</v>
      </c>
      <c r="D13" s="549">
        <v>145.787</v>
      </c>
      <c r="E13" s="550">
        <f t="shared" si="2"/>
        <v>0.11780199880647801</v>
      </c>
      <c r="F13" s="551">
        <v>576.3190000000001</v>
      </c>
      <c r="G13" s="548">
        <f t="shared" si="1"/>
        <v>0.003500543471371537</v>
      </c>
      <c r="H13" s="549">
        <v>533.246</v>
      </c>
      <c r="I13" s="550">
        <f t="shared" si="3"/>
        <v>0.08077510192294013</v>
      </c>
      <c r="J13" s="552"/>
    </row>
    <row r="14" spans="1:10" ht="15.75" customHeight="1" thickBot="1">
      <c r="A14" s="546" t="s">
        <v>147</v>
      </c>
      <c r="B14" s="547">
        <v>1695.9289999999996</v>
      </c>
      <c r="C14" s="548">
        <f t="shared" si="0"/>
        <v>0.03874946405945275</v>
      </c>
      <c r="D14" s="549">
        <v>1214.7230000000002</v>
      </c>
      <c r="E14" s="550">
        <f t="shared" si="2"/>
        <v>0.39614463544363554</v>
      </c>
      <c r="F14" s="551">
        <v>5368.388000000001</v>
      </c>
      <c r="G14" s="548">
        <f t="shared" si="1"/>
        <v>0.03260741978867485</v>
      </c>
      <c r="H14" s="549">
        <v>4781.581</v>
      </c>
      <c r="I14" s="550">
        <f t="shared" si="3"/>
        <v>0.12272237989903356</v>
      </c>
      <c r="J14" s="552"/>
    </row>
    <row r="15" spans="1:10" s="528" customFormat="1" ht="15.75" customHeight="1">
      <c r="A15" s="553" t="s">
        <v>170</v>
      </c>
      <c r="B15" s="554">
        <f>SUM(B16:B25)</f>
        <v>6701.519000000001</v>
      </c>
      <c r="C15" s="555">
        <f t="shared" si="0"/>
        <v>0.15311977661461054</v>
      </c>
      <c r="D15" s="556">
        <f>SUM(D16:D25)</f>
        <v>5431.866</v>
      </c>
      <c r="E15" s="557">
        <f t="shared" si="2"/>
        <v>0.23374159082716717</v>
      </c>
      <c r="F15" s="554">
        <f>SUM(F16:F25)</f>
        <v>25440.781000000003</v>
      </c>
      <c r="G15" s="558">
        <f t="shared" si="1"/>
        <v>0.15452650326666836</v>
      </c>
      <c r="H15" s="559">
        <f>SUM(H16:H25)</f>
        <v>21414.356000000003</v>
      </c>
      <c r="I15" s="557">
        <f t="shared" si="3"/>
        <v>0.18802456632363818</v>
      </c>
      <c r="J15" s="560"/>
    </row>
    <row r="16" spans="1:10" ht="15.75" customHeight="1">
      <c r="A16" s="561" t="s">
        <v>172</v>
      </c>
      <c r="B16" s="562">
        <v>1784.0640000000005</v>
      </c>
      <c r="C16" s="548">
        <f t="shared" si="0"/>
        <v>0.0407632181817538</v>
      </c>
      <c r="D16" s="563">
        <v>772.245</v>
      </c>
      <c r="E16" s="550">
        <f t="shared" si="2"/>
        <v>1.3102305615445884</v>
      </c>
      <c r="F16" s="564">
        <v>6956.824999999999</v>
      </c>
      <c r="G16" s="548">
        <f t="shared" si="1"/>
        <v>0.04225553614443439</v>
      </c>
      <c r="H16" s="563">
        <v>3038.81</v>
      </c>
      <c r="I16" s="550">
        <f t="shared" si="3"/>
        <v>1.2893254267295418</v>
      </c>
      <c r="J16" s="552"/>
    </row>
    <row r="17" spans="1:10" ht="15.75" customHeight="1">
      <c r="A17" s="561" t="s">
        <v>171</v>
      </c>
      <c r="B17" s="562">
        <v>927.227</v>
      </c>
      <c r="C17" s="548">
        <f t="shared" si="0"/>
        <v>0.021185762677243092</v>
      </c>
      <c r="D17" s="563">
        <v>697.3910000000002</v>
      </c>
      <c r="E17" s="550">
        <f t="shared" si="2"/>
        <v>0.32956548048368806</v>
      </c>
      <c r="F17" s="564">
        <v>3531.0310000000004</v>
      </c>
      <c r="G17" s="548">
        <f t="shared" si="1"/>
        <v>0.021447371185507522</v>
      </c>
      <c r="H17" s="563">
        <v>3243.3110000000006</v>
      </c>
      <c r="I17" s="550">
        <f t="shared" si="3"/>
        <v>0.08871181332903322</v>
      </c>
      <c r="J17" s="552"/>
    </row>
    <row r="18" spans="1:10" ht="15.75" customHeight="1">
      <c r="A18" s="561" t="s">
        <v>177</v>
      </c>
      <c r="B18" s="562">
        <v>737.263</v>
      </c>
      <c r="C18" s="548">
        <f t="shared" si="0"/>
        <v>0.016845366828955884</v>
      </c>
      <c r="D18" s="563">
        <v>552.338</v>
      </c>
      <c r="E18" s="550">
        <f>IF(ISERROR(B18/D18-1),"         /0",IF(B18/D18&gt;5,"  *  ",(B18/D18-1)))</f>
        <v>0.3348040511425976</v>
      </c>
      <c r="F18" s="564">
        <v>2849.4290000000005</v>
      </c>
      <c r="G18" s="548">
        <f t="shared" si="1"/>
        <v>0.0173073420850028</v>
      </c>
      <c r="H18" s="563">
        <v>2090.9029999999993</v>
      </c>
      <c r="I18" s="550">
        <f>IF(ISERROR(F18/H18-1),"         /0",IF(F18/H18&gt;5,"  *  ",(F18/H18-1)))</f>
        <v>0.3627743611253136</v>
      </c>
      <c r="J18" s="552"/>
    </row>
    <row r="19" spans="1:10" ht="15.75" customHeight="1">
      <c r="A19" s="561" t="s">
        <v>174</v>
      </c>
      <c r="B19" s="562">
        <v>611.456</v>
      </c>
      <c r="C19" s="548">
        <f t="shared" si="0"/>
        <v>0.013970863341529478</v>
      </c>
      <c r="D19" s="563">
        <v>317.685</v>
      </c>
      <c r="E19" s="550">
        <f t="shared" si="2"/>
        <v>0.9247241764641077</v>
      </c>
      <c r="F19" s="564">
        <v>2184.707</v>
      </c>
      <c r="G19" s="548">
        <f t="shared" si="1"/>
        <v>0.013269841573346871</v>
      </c>
      <c r="H19" s="563">
        <v>1196.154</v>
      </c>
      <c r="I19" s="550">
        <f t="shared" si="3"/>
        <v>0.8264429162131297</v>
      </c>
      <c r="J19" s="552"/>
    </row>
    <row r="20" spans="1:10" ht="15.75" customHeight="1">
      <c r="A20" s="561" t="s">
        <v>238</v>
      </c>
      <c r="B20" s="562">
        <v>515.755</v>
      </c>
      <c r="C20" s="548">
        <f t="shared" si="0"/>
        <v>0.01178423733303874</v>
      </c>
      <c r="D20" s="563">
        <v>762.668</v>
      </c>
      <c r="E20" s="550">
        <f t="shared" si="2"/>
        <v>-0.32374899694231307</v>
      </c>
      <c r="F20" s="564">
        <v>2008.7440000000001</v>
      </c>
      <c r="G20" s="548">
        <f t="shared" si="1"/>
        <v>0.012201047848252003</v>
      </c>
      <c r="H20" s="563">
        <v>2282.6910000000003</v>
      </c>
      <c r="I20" s="550">
        <f t="shared" si="3"/>
        <v>-0.12001054895296825</v>
      </c>
      <c r="J20" s="552"/>
    </row>
    <row r="21" spans="1:10" ht="15.75" customHeight="1">
      <c r="A21" s="561" t="s">
        <v>175</v>
      </c>
      <c r="B21" s="562">
        <v>511.86300000000006</v>
      </c>
      <c r="C21" s="548">
        <f t="shared" si="0"/>
        <v>0.01169531090149627</v>
      </c>
      <c r="D21" s="563">
        <v>202.91899999999998</v>
      </c>
      <c r="E21" s="550">
        <f t="shared" si="2"/>
        <v>1.5224991252667324</v>
      </c>
      <c r="F21" s="564">
        <v>1658.9490000000005</v>
      </c>
      <c r="G21" s="548">
        <f t="shared" si="1"/>
        <v>0.010076404025007575</v>
      </c>
      <c r="H21" s="563">
        <v>1057.518</v>
      </c>
      <c r="I21" s="550">
        <f t="shared" si="3"/>
        <v>0.5687193976840115</v>
      </c>
      <c r="J21" s="552"/>
    </row>
    <row r="22" spans="1:10" ht="15.75" customHeight="1">
      <c r="A22" s="561" t="s">
        <v>176</v>
      </c>
      <c r="B22" s="562">
        <v>486.092</v>
      </c>
      <c r="C22" s="548">
        <f t="shared" si="0"/>
        <v>0.011106481747518623</v>
      </c>
      <c r="D22" s="563">
        <v>279.74899999999997</v>
      </c>
      <c r="E22" s="550">
        <f t="shared" si="2"/>
        <v>0.7376004918694974</v>
      </c>
      <c r="F22" s="564">
        <v>2048.605</v>
      </c>
      <c r="G22" s="548">
        <f t="shared" si="1"/>
        <v>0.012443162307973685</v>
      </c>
      <c r="H22" s="563">
        <v>1281.6860000000004</v>
      </c>
      <c r="I22" s="550">
        <f t="shared" si="3"/>
        <v>0.5983673068130568</v>
      </c>
      <c r="J22" s="552"/>
    </row>
    <row r="23" spans="1:10" ht="15.75" customHeight="1">
      <c r="A23" s="561" t="s">
        <v>173</v>
      </c>
      <c r="B23" s="562">
        <v>370.859</v>
      </c>
      <c r="C23" s="548">
        <f t="shared" si="0"/>
        <v>0.008473578488029033</v>
      </c>
      <c r="D23" s="563">
        <v>1273.776</v>
      </c>
      <c r="E23" s="550">
        <f t="shared" si="2"/>
        <v>-0.7088506927434651</v>
      </c>
      <c r="F23" s="564">
        <v>1505.465</v>
      </c>
      <c r="G23" s="548">
        <f t="shared" si="1"/>
        <v>0.009144147038581671</v>
      </c>
      <c r="H23" s="563">
        <v>4866.31</v>
      </c>
      <c r="I23" s="550">
        <f t="shared" si="3"/>
        <v>-0.6906352040868748</v>
      </c>
      <c r="J23" s="552"/>
    </row>
    <row r="24" spans="1:10" ht="15.75" customHeight="1">
      <c r="A24" s="561" t="s">
        <v>179</v>
      </c>
      <c r="B24" s="562">
        <v>81.715</v>
      </c>
      <c r="C24" s="548">
        <f t="shared" si="0"/>
        <v>0.0018670666375881198</v>
      </c>
      <c r="D24" s="563">
        <v>305.06</v>
      </c>
      <c r="E24" s="550">
        <f t="shared" si="2"/>
        <v>-0.7321346620336983</v>
      </c>
      <c r="F24" s="564">
        <v>588.9910000000002</v>
      </c>
      <c r="G24" s="548">
        <f t="shared" si="1"/>
        <v>0.003577512800630542</v>
      </c>
      <c r="H24" s="563">
        <v>1106.25</v>
      </c>
      <c r="I24" s="550">
        <f t="shared" si="3"/>
        <v>-0.4675787570621467</v>
      </c>
      <c r="J24" s="552"/>
    </row>
    <row r="25" spans="1:10" ht="15.75" customHeight="1" thickBot="1">
      <c r="A25" s="561" t="s">
        <v>147</v>
      </c>
      <c r="B25" s="562">
        <v>675.225</v>
      </c>
      <c r="C25" s="548">
        <f t="shared" si="0"/>
        <v>0.015427890477457481</v>
      </c>
      <c r="D25" s="563">
        <v>268.035</v>
      </c>
      <c r="E25" s="550">
        <f t="shared" si="2"/>
        <v>1.519167272930774</v>
      </c>
      <c r="F25" s="564">
        <v>2108.035</v>
      </c>
      <c r="G25" s="548">
        <f t="shared" si="1"/>
        <v>0.012804138257931278</v>
      </c>
      <c r="H25" s="563">
        <v>1250.7230000000002</v>
      </c>
      <c r="I25" s="550">
        <f t="shared" si="3"/>
        <v>0.6854531339073475</v>
      </c>
      <c r="J25" s="552"/>
    </row>
    <row r="26" spans="1:10" s="528" customFormat="1" ht="15.75" customHeight="1">
      <c r="A26" s="553" t="s">
        <v>182</v>
      </c>
      <c r="B26" s="554">
        <f>SUM(B27:B32)</f>
        <v>3746.6470000000004</v>
      </c>
      <c r="C26" s="558">
        <f t="shared" si="0"/>
        <v>0.08560533092479491</v>
      </c>
      <c r="D26" s="565">
        <f>SUM(D27:D32)</f>
        <v>3130.9559999999997</v>
      </c>
      <c r="E26" s="557">
        <f t="shared" si="2"/>
        <v>0.19664632783086078</v>
      </c>
      <c r="F26" s="559">
        <f>SUM(F27:F32)</f>
        <v>15050.273000000001</v>
      </c>
      <c r="G26" s="558">
        <f t="shared" si="1"/>
        <v>0.09141488462554473</v>
      </c>
      <c r="H26" s="565">
        <f>SUM(H27:H32)</f>
        <v>12156.578000000001</v>
      </c>
      <c r="I26" s="557">
        <f t="shared" si="3"/>
        <v>0.23803532540160566</v>
      </c>
      <c r="J26" s="560"/>
    </row>
    <row r="27" spans="1:10" ht="15.75" customHeight="1">
      <c r="A27" s="546" t="s">
        <v>239</v>
      </c>
      <c r="B27" s="547">
        <v>1818.992</v>
      </c>
      <c r="C27" s="548">
        <f t="shared" si="0"/>
        <v>0.04156127121384922</v>
      </c>
      <c r="D27" s="549">
        <v>1205.1580000000001</v>
      </c>
      <c r="E27" s="550">
        <f t="shared" si="2"/>
        <v>0.5093390244266724</v>
      </c>
      <c r="F27" s="551">
        <v>6976.64</v>
      </c>
      <c r="G27" s="548">
        <f t="shared" si="1"/>
        <v>0.0423758918309296</v>
      </c>
      <c r="H27" s="549">
        <v>4906.695</v>
      </c>
      <c r="I27" s="550">
        <f t="shared" si="3"/>
        <v>0.42186135474081854</v>
      </c>
      <c r="J27" s="552"/>
    </row>
    <row r="28" spans="1:10" ht="15.75" customHeight="1">
      <c r="A28" s="546" t="s">
        <v>183</v>
      </c>
      <c r="B28" s="547">
        <v>713.469</v>
      </c>
      <c r="C28" s="548">
        <f t="shared" si="0"/>
        <v>0.01630170919480338</v>
      </c>
      <c r="D28" s="549">
        <v>561.985</v>
      </c>
      <c r="E28" s="550">
        <f t="shared" si="2"/>
        <v>0.2695516784255809</v>
      </c>
      <c r="F28" s="551">
        <v>2605.742</v>
      </c>
      <c r="G28" s="548">
        <f t="shared" si="1"/>
        <v>0.015827194914931855</v>
      </c>
      <c r="H28" s="549">
        <v>2160.232</v>
      </c>
      <c r="I28" s="550">
        <f t="shared" si="3"/>
        <v>0.2062324787337657</v>
      </c>
      <c r="J28" s="552"/>
    </row>
    <row r="29" spans="1:10" ht="15.75" customHeight="1">
      <c r="A29" s="546" t="s">
        <v>240</v>
      </c>
      <c r="B29" s="547">
        <v>339.54699999999997</v>
      </c>
      <c r="C29" s="548">
        <f t="shared" si="0"/>
        <v>0.007758145696544492</v>
      </c>
      <c r="D29" s="549">
        <v>590.105</v>
      </c>
      <c r="E29" s="550">
        <f t="shared" si="2"/>
        <v>-0.4245990120402302</v>
      </c>
      <c r="F29" s="551">
        <v>1663.46</v>
      </c>
      <c r="G29" s="548">
        <f t="shared" si="1"/>
        <v>0.010103803697063079</v>
      </c>
      <c r="H29" s="549">
        <v>1823.441</v>
      </c>
      <c r="I29" s="550">
        <f t="shared" si="3"/>
        <v>-0.08773576989877929</v>
      </c>
      <c r="J29" s="552"/>
    </row>
    <row r="30" spans="1:10" ht="15.75" customHeight="1">
      <c r="A30" s="546" t="s">
        <v>184</v>
      </c>
      <c r="B30" s="547">
        <v>294.368</v>
      </c>
      <c r="C30" s="548">
        <f t="shared" si="0"/>
        <v>0.006725872507783633</v>
      </c>
      <c r="D30" s="549">
        <v>280.345</v>
      </c>
      <c r="E30" s="550">
        <f t="shared" si="2"/>
        <v>0.05002051044249045</v>
      </c>
      <c r="F30" s="551">
        <v>1139.777</v>
      </c>
      <c r="G30" s="548">
        <f t="shared" si="1"/>
        <v>0.0069229696334312</v>
      </c>
      <c r="H30" s="549">
        <v>997.563</v>
      </c>
      <c r="I30" s="550">
        <f t="shared" si="3"/>
        <v>0.1425614221858671</v>
      </c>
      <c r="J30" s="552"/>
    </row>
    <row r="31" spans="1:10" ht="15.75" customHeight="1">
      <c r="A31" s="546" t="s">
        <v>185</v>
      </c>
      <c r="B31" s="547">
        <v>208.768</v>
      </c>
      <c r="C31" s="548">
        <f t="shared" si="0"/>
        <v>0.00477003937827812</v>
      </c>
      <c r="D31" s="549">
        <v>43.122</v>
      </c>
      <c r="E31" s="550">
        <f t="shared" si="2"/>
        <v>3.8413338898937894</v>
      </c>
      <c r="F31" s="551">
        <v>713.4619999999999</v>
      </c>
      <c r="G31" s="548">
        <f t="shared" si="1"/>
        <v>0.004333545737988299</v>
      </c>
      <c r="H31" s="549">
        <v>145.441</v>
      </c>
      <c r="I31" s="550">
        <f t="shared" si="3"/>
        <v>3.905508075439524</v>
      </c>
      <c r="J31" s="552"/>
    </row>
    <row r="32" spans="1:10" ht="15.75" customHeight="1" thickBot="1">
      <c r="A32" s="546" t="s">
        <v>147</v>
      </c>
      <c r="B32" s="547">
        <v>371.503</v>
      </c>
      <c r="C32" s="548">
        <f t="shared" si="0"/>
        <v>0.00848829293353606</v>
      </c>
      <c r="D32" s="549">
        <v>450.24100000000004</v>
      </c>
      <c r="E32" s="550">
        <f t="shared" si="2"/>
        <v>-0.17487967555153805</v>
      </c>
      <c r="F32" s="551">
        <v>1951.192</v>
      </c>
      <c r="G32" s="548">
        <f t="shared" si="1"/>
        <v>0.01185147881120069</v>
      </c>
      <c r="H32" s="549">
        <v>2123.206</v>
      </c>
      <c r="I32" s="550">
        <f t="shared" si="3"/>
        <v>-0.08101616140873757</v>
      </c>
      <c r="J32" s="552"/>
    </row>
    <row r="33" spans="1:10" s="528" customFormat="1" ht="15.75" customHeight="1">
      <c r="A33" s="553" t="s">
        <v>188</v>
      </c>
      <c r="B33" s="554">
        <f>SUM(B34:B38)</f>
        <v>4318.22</v>
      </c>
      <c r="C33" s="558">
        <f t="shared" si="0"/>
        <v>0.09866492682819275</v>
      </c>
      <c r="D33" s="565">
        <f>SUM(D34:D38)</f>
        <v>3234.3590000000004</v>
      </c>
      <c r="E33" s="557">
        <f t="shared" si="2"/>
        <v>0.3351084403432023</v>
      </c>
      <c r="F33" s="559">
        <f>SUM(F34:F38)</f>
        <v>14989.366999999997</v>
      </c>
      <c r="G33" s="558">
        <f t="shared" si="1"/>
        <v>0.09104494349803137</v>
      </c>
      <c r="H33" s="565">
        <f>SUM(H34:H38)</f>
        <v>12255.818999999998</v>
      </c>
      <c r="I33" s="557">
        <f t="shared" si="3"/>
        <v>0.22304082656573176</v>
      </c>
      <c r="J33" s="560"/>
    </row>
    <row r="34" spans="1:10" ht="15.75" customHeight="1">
      <c r="A34" s="546" t="s">
        <v>189</v>
      </c>
      <c r="B34" s="547">
        <v>2618.0690000000004</v>
      </c>
      <c r="C34" s="548">
        <f t="shared" si="0"/>
        <v>0.05981899632630106</v>
      </c>
      <c r="D34" s="549">
        <v>1589.7540000000001</v>
      </c>
      <c r="E34" s="550">
        <f t="shared" si="2"/>
        <v>0.6468390706989888</v>
      </c>
      <c r="F34" s="551">
        <v>8844.351999999997</v>
      </c>
      <c r="G34" s="548">
        <f t="shared" si="1"/>
        <v>0.05372031574893728</v>
      </c>
      <c r="H34" s="549">
        <v>5709.426999999998</v>
      </c>
      <c r="I34" s="550">
        <f t="shared" si="3"/>
        <v>0.5490787429281434</v>
      </c>
      <c r="J34" s="552"/>
    </row>
    <row r="35" spans="1:10" ht="15.75" customHeight="1">
      <c r="A35" s="546" t="s">
        <v>190</v>
      </c>
      <c r="B35" s="547">
        <v>955.8870000000002</v>
      </c>
      <c r="C35" s="548">
        <f t="shared" si="0"/>
        <v>0.021840601199341555</v>
      </c>
      <c r="D35" s="549">
        <v>1184.493</v>
      </c>
      <c r="E35" s="550">
        <f t="shared" si="2"/>
        <v>-0.19299902996471885</v>
      </c>
      <c r="F35" s="551">
        <v>3619.058</v>
      </c>
      <c r="G35" s="548">
        <f t="shared" si="1"/>
        <v>0.021982044413623236</v>
      </c>
      <c r="H35" s="549">
        <v>4457.831</v>
      </c>
      <c r="I35" s="550">
        <f t="shared" si="3"/>
        <v>-0.18815720021687676</v>
      </c>
      <c r="J35" s="552"/>
    </row>
    <row r="36" spans="1:10" ht="15.75" customHeight="1">
      <c r="A36" s="546" t="s">
        <v>191</v>
      </c>
      <c r="B36" s="547">
        <v>165.154</v>
      </c>
      <c r="C36" s="548">
        <f t="shared" si="0"/>
        <v>0.003773524119980766</v>
      </c>
      <c r="D36" s="549">
        <v>91.99099999999999</v>
      </c>
      <c r="E36" s="550">
        <f t="shared" si="2"/>
        <v>0.7953278038068945</v>
      </c>
      <c r="F36" s="551">
        <v>553.3889999999999</v>
      </c>
      <c r="G36" s="548">
        <f t="shared" si="1"/>
        <v>0.003361267372893871</v>
      </c>
      <c r="H36" s="549">
        <v>384.685</v>
      </c>
      <c r="I36" s="550">
        <f t="shared" si="3"/>
        <v>0.4385510222649698</v>
      </c>
      <c r="J36" s="552"/>
    </row>
    <row r="37" spans="1:10" ht="15.75" customHeight="1">
      <c r="A37" s="546" t="s">
        <v>194</v>
      </c>
      <c r="B37" s="547">
        <v>123.44200000000001</v>
      </c>
      <c r="C37" s="548">
        <f t="shared" si="0"/>
        <v>0.0028204667426684534</v>
      </c>
      <c r="D37" s="549">
        <v>80.76199999999999</v>
      </c>
      <c r="E37" s="550">
        <f t="shared" si="2"/>
        <v>0.5284663579406159</v>
      </c>
      <c r="F37" s="551">
        <v>472.99199999999985</v>
      </c>
      <c r="G37" s="548">
        <f t="shared" si="1"/>
        <v>0.002872938524690259</v>
      </c>
      <c r="H37" s="549">
        <v>437.703</v>
      </c>
      <c r="I37" s="550">
        <f t="shared" si="3"/>
        <v>0.08062316228127253</v>
      </c>
      <c r="J37" s="552"/>
    </row>
    <row r="38" spans="1:10" ht="15.75" customHeight="1" thickBot="1">
      <c r="A38" s="546" t="s">
        <v>147</v>
      </c>
      <c r="B38" s="547">
        <v>455.66799999999995</v>
      </c>
      <c r="C38" s="548">
        <f t="shared" si="0"/>
        <v>0.010411338439900913</v>
      </c>
      <c r="D38" s="549">
        <v>287.359</v>
      </c>
      <c r="E38" s="550">
        <f t="shared" si="2"/>
        <v>0.5857098611840936</v>
      </c>
      <c r="F38" s="551">
        <v>1499.5760000000005</v>
      </c>
      <c r="G38" s="548">
        <f t="shared" si="1"/>
        <v>0.009108377437886735</v>
      </c>
      <c r="H38" s="549">
        <v>1266.1730000000002</v>
      </c>
      <c r="I38" s="550">
        <f t="shared" si="3"/>
        <v>0.18433736938001388</v>
      </c>
      <c r="J38" s="552"/>
    </row>
    <row r="39" spans="1:10" s="528" customFormat="1" ht="15.75" customHeight="1">
      <c r="A39" s="553" t="s">
        <v>196</v>
      </c>
      <c r="B39" s="554">
        <f>SUM(B40:B43)</f>
        <v>1156.569</v>
      </c>
      <c r="C39" s="558">
        <f aca="true" t="shared" si="4" ref="C39:C44">(B39/$B$6)</f>
        <v>0.026425887462138576</v>
      </c>
      <c r="D39" s="565">
        <f>SUM(D40:D43)</f>
        <v>536.324</v>
      </c>
      <c r="E39" s="557">
        <f t="shared" si="2"/>
        <v>1.156474444552174</v>
      </c>
      <c r="F39" s="559">
        <f>SUM(F40:F43)</f>
        <v>4602.826999999999</v>
      </c>
      <c r="G39" s="558">
        <f aca="true" t="shared" si="5" ref="G39:G44">(F39/$F$6)</f>
        <v>0.027957426364049482</v>
      </c>
      <c r="H39" s="565">
        <f>SUM(H40:H43)</f>
        <v>3289.027</v>
      </c>
      <c r="I39" s="557">
        <f t="shared" si="3"/>
        <v>0.399449442038633</v>
      </c>
      <c r="J39" s="560"/>
    </row>
    <row r="40" spans="1:10" ht="15.75" customHeight="1">
      <c r="A40" s="546" t="s">
        <v>198</v>
      </c>
      <c r="B40" s="547">
        <v>525.709</v>
      </c>
      <c r="C40" s="548">
        <f t="shared" si="4"/>
        <v>0.01201167147989736</v>
      </c>
      <c r="D40" s="549">
        <v>402.964</v>
      </c>
      <c r="E40" s="550">
        <f t="shared" si="2"/>
        <v>0.3046053741773458</v>
      </c>
      <c r="F40" s="551">
        <v>2050.116</v>
      </c>
      <c r="G40" s="548">
        <f t="shared" si="5"/>
        <v>0.012452340074428102</v>
      </c>
      <c r="H40" s="566">
        <v>2180.052</v>
      </c>
      <c r="I40" s="550">
        <f t="shared" si="3"/>
        <v>-0.0596022480197721</v>
      </c>
      <c r="J40" s="552"/>
    </row>
    <row r="41" spans="1:10" ht="15.75" customHeight="1">
      <c r="A41" s="546" t="s">
        <v>197</v>
      </c>
      <c r="B41" s="547">
        <v>119.622</v>
      </c>
      <c r="C41" s="548">
        <f t="shared" si="4"/>
        <v>0.002733185404412483</v>
      </c>
      <c r="D41" s="549">
        <v>89.547</v>
      </c>
      <c r="E41" s="550">
        <f t="shared" si="2"/>
        <v>0.3358571476431371</v>
      </c>
      <c r="F41" s="551">
        <v>356.771</v>
      </c>
      <c r="G41" s="548">
        <f t="shared" si="5"/>
        <v>0.002167015827735498</v>
      </c>
      <c r="H41" s="566">
        <v>801.4870000000001</v>
      </c>
      <c r="I41" s="550">
        <f t="shared" si="3"/>
        <v>-0.5548636471957749</v>
      </c>
      <c r="J41" s="552"/>
    </row>
    <row r="42" spans="1:10" ht="15.75" customHeight="1">
      <c r="A42" s="546" t="s">
        <v>199</v>
      </c>
      <c r="B42" s="547">
        <v>34.084</v>
      </c>
      <c r="C42" s="548">
        <f t="shared" si="4"/>
        <v>0.0007787688830147889</v>
      </c>
      <c r="D42" s="549">
        <v>41.097</v>
      </c>
      <c r="E42" s="550">
        <f t="shared" si="2"/>
        <v>-0.1706450592500669</v>
      </c>
      <c r="F42" s="551">
        <v>129.066</v>
      </c>
      <c r="G42" s="548">
        <f t="shared" si="5"/>
        <v>0.0007839428227700956</v>
      </c>
      <c r="H42" s="566">
        <v>112.084</v>
      </c>
      <c r="I42" s="550">
        <f t="shared" si="3"/>
        <v>0.15151136647514374</v>
      </c>
      <c r="J42" s="552"/>
    </row>
    <row r="43" spans="1:10" ht="15.75" customHeight="1" thickBot="1">
      <c r="A43" s="546" t="s">
        <v>147</v>
      </c>
      <c r="B43" s="547">
        <v>477.154</v>
      </c>
      <c r="C43" s="548">
        <f t="shared" si="4"/>
        <v>0.010902261694813946</v>
      </c>
      <c r="D43" s="549">
        <v>2.7159999999999997</v>
      </c>
      <c r="E43" s="550" t="str">
        <f t="shared" si="2"/>
        <v>  *  </v>
      </c>
      <c r="F43" s="551">
        <v>2066.874</v>
      </c>
      <c r="G43" s="548">
        <f t="shared" si="5"/>
        <v>0.01255412763911579</v>
      </c>
      <c r="H43" s="566">
        <v>195.404</v>
      </c>
      <c r="I43" s="550" t="str">
        <f t="shared" si="3"/>
        <v>  *  </v>
      </c>
      <c r="J43" s="552"/>
    </row>
    <row r="44" spans="1:10" ht="15.75" customHeight="1" thickBot="1">
      <c r="A44" s="567" t="s">
        <v>200</v>
      </c>
      <c r="B44" s="568">
        <v>108.979</v>
      </c>
      <c r="C44" s="569">
        <f t="shared" si="4"/>
        <v>0.002490008628742773</v>
      </c>
      <c r="D44" s="570">
        <v>39.132</v>
      </c>
      <c r="E44" s="571">
        <f t="shared" si="2"/>
        <v>1.7849074925891855</v>
      </c>
      <c r="F44" s="568">
        <v>236.555</v>
      </c>
      <c r="G44" s="569">
        <f t="shared" si="5"/>
        <v>0.001436827626488618</v>
      </c>
      <c r="H44" s="570">
        <v>154.831</v>
      </c>
      <c r="I44" s="571">
        <f t="shared" si="3"/>
        <v>0.5278271147250875</v>
      </c>
      <c r="J44" s="552"/>
    </row>
    <row r="45" ht="14.25">
      <c r="A45" s="217" t="s">
        <v>241</v>
      </c>
    </row>
    <row r="46" ht="14.25">
      <c r="A46" s="217" t="s">
        <v>242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45:I65536 E45:E65536 G4:G5 C4:C5 I3:I5 E3:E5">
    <cfRule type="cellIs" priority="1" dxfId="0" operator="lessThan" stopIfTrue="1">
      <formula>0</formula>
    </cfRule>
  </conditionalFormatting>
  <conditionalFormatting sqref="E6:E44 I6:I44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23" right="0.24" top="0.26" bottom="0.2" header="0.25" footer="0.18"/>
  <pageSetup horizontalDpi="600" verticalDpi="600" orientation="portrait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="92" zoomScaleNormal="92" zoomScalePageLayoutView="0" workbookViewId="0" topLeftCell="A1">
      <selection activeCell="N37" sqref="N37:O37"/>
    </sheetView>
  </sheetViews>
  <sheetFormatPr defaultColWidth="9.140625" defaultRowHeight="12.75"/>
  <cols>
    <col min="1" max="1" width="24.00390625" style="572" customWidth="1"/>
    <col min="2" max="2" width="8.421875" style="572" bestFit="1" customWidth="1"/>
    <col min="3" max="3" width="9.28125" style="572" bestFit="1" customWidth="1"/>
    <col min="4" max="4" width="8.421875" style="572" customWidth="1"/>
    <col min="5" max="5" width="10.8515625" style="572" bestFit="1" customWidth="1"/>
    <col min="6" max="6" width="8.421875" style="572" bestFit="1" customWidth="1"/>
    <col min="7" max="7" width="9.28125" style="572" bestFit="1" customWidth="1"/>
    <col min="8" max="8" width="8.421875" style="572" bestFit="1" customWidth="1"/>
    <col min="9" max="9" width="9.28125" style="572" customWidth="1"/>
    <col min="10" max="10" width="10.00390625" style="572" customWidth="1"/>
    <col min="11" max="11" width="9.8515625" style="572" customWidth="1"/>
    <col min="12" max="12" width="9.00390625" style="572" customWidth="1"/>
    <col min="13" max="13" width="10.8515625" style="572" bestFit="1" customWidth="1"/>
    <col min="14" max="14" width="9.140625" style="572" customWidth="1"/>
    <col min="15" max="15" width="10.00390625" style="572" customWidth="1"/>
    <col min="16" max="16" width="9.28125" style="572" customWidth="1"/>
    <col min="17" max="17" width="9.7109375" style="572" customWidth="1"/>
    <col min="18" max="16384" width="9.140625" style="572" customWidth="1"/>
  </cols>
  <sheetData>
    <row r="1" spans="16:17" ht="18.75" thickBot="1">
      <c r="P1" s="984" t="s">
        <v>0</v>
      </c>
      <c r="Q1" s="985"/>
    </row>
    <row r="2" ht="6" customHeight="1" thickBot="1"/>
    <row r="3" spans="1:17" ht="24" customHeight="1" thickBot="1">
      <c r="A3" s="986" t="s">
        <v>243</v>
      </c>
      <c r="B3" s="987"/>
      <c r="C3" s="987"/>
      <c r="D3" s="987"/>
      <c r="E3" s="987"/>
      <c r="F3" s="987"/>
      <c r="G3" s="987"/>
      <c r="H3" s="987"/>
      <c r="I3" s="987"/>
      <c r="J3" s="987"/>
      <c r="K3" s="987"/>
      <c r="L3" s="987"/>
      <c r="M3" s="987"/>
      <c r="N3" s="987"/>
      <c r="O3" s="987"/>
      <c r="P3" s="987"/>
      <c r="Q3" s="988"/>
    </row>
    <row r="4" spans="1:17" ht="15.75" customHeight="1" thickBot="1">
      <c r="A4" s="989" t="s">
        <v>203</v>
      </c>
      <c r="B4" s="981" t="s">
        <v>39</v>
      </c>
      <c r="C4" s="982"/>
      <c r="D4" s="982"/>
      <c r="E4" s="982"/>
      <c r="F4" s="982"/>
      <c r="G4" s="982"/>
      <c r="H4" s="982"/>
      <c r="I4" s="983"/>
      <c r="J4" s="981" t="s">
        <v>40</v>
      </c>
      <c r="K4" s="982"/>
      <c r="L4" s="982"/>
      <c r="M4" s="982"/>
      <c r="N4" s="982"/>
      <c r="O4" s="982"/>
      <c r="P4" s="982"/>
      <c r="Q4" s="983"/>
    </row>
    <row r="5" spans="1:17" s="573" customFormat="1" ht="26.25" customHeight="1">
      <c r="A5" s="990"/>
      <c r="B5" s="992" t="s">
        <v>41</v>
      </c>
      <c r="C5" s="993"/>
      <c r="D5" s="993"/>
      <c r="E5" s="979" t="s">
        <v>42</v>
      </c>
      <c r="F5" s="992" t="s">
        <v>43</v>
      </c>
      <c r="G5" s="993"/>
      <c r="H5" s="993"/>
      <c r="I5" s="977" t="s">
        <v>44</v>
      </c>
      <c r="J5" s="975" t="s">
        <v>204</v>
      </c>
      <c r="K5" s="976"/>
      <c r="L5" s="976"/>
      <c r="M5" s="979" t="s">
        <v>42</v>
      </c>
      <c r="N5" s="975" t="s">
        <v>236</v>
      </c>
      <c r="O5" s="976"/>
      <c r="P5" s="976"/>
      <c r="Q5" s="979" t="s">
        <v>44</v>
      </c>
    </row>
    <row r="6" spans="1:17" s="576" customFormat="1" ht="14.25" thickBot="1">
      <c r="A6" s="991"/>
      <c r="B6" s="574" t="s">
        <v>14</v>
      </c>
      <c r="C6" s="575" t="s">
        <v>15</v>
      </c>
      <c r="D6" s="575" t="s">
        <v>13</v>
      </c>
      <c r="E6" s="980"/>
      <c r="F6" s="574" t="s">
        <v>14</v>
      </c>
      <c r="G6" s="575" t="s">
        <v>15</v>
      </c>
      <c r="H6" s="575" t="s">
        <v>13</v>
      </c>
      <c r="I6" s="978"/>
      <c r="J6" s="574" t="s">
        <v>14</v>
      </c>
      <c r="K6" s="575" t="s">
        <v>15</v>
      </c>
      <c r="L6" s="575" t="s">
        <v>13</v>
      </c>
      <c r="M6" s="980"/>
      <c r="N6" s="574" t="s">
        <v>14</v>
      </c>
      <c r="O6" s="575" t="s">
        <v>15</v>
      </c>
      <c r="P6" s="575" t="s">
        <v>13</v>
      </c>
      <c r="Q6" s="980"/>
    </row>
    <row r="7" spans="1:17" s="583" customFormat="1" ht="18" customHeight="1" thickBot="1">
      <c r="A7" s="577" t="s">
        <v>4</v>
      </c>
      <c r="B7" s="578">
        <f>B8+B12+B20+B26+B32+B37</f>
        <v>28129.269999999997</v>
      </c>
      <c r="C7" s="579">
        <f>C8+C12+C20+C26+C32+C37</f>
        <v>15637.244999999999</v>
      </c>
      <c r="D7" s="580">
        <f aca="true" t="shared" si="0" ref="D7:D13">C7+B7</f>
        <v>43766.515</v>
      </c>
      <c r="E7" s="581">
        <f aca="true" t="shared" si="1" ref="E7:E37">D7/$D$7</f>
        <v>1</v>
      </c>
      <c r="F7" s="578">
        <f>F8+F12+F20+F26+F32+F37</f>
        <v>28613.039000000004</v>
      </c>
      <c r="G7" s="579">
        <f>G8+G12+G20+G26+G32+G37</f>
        <v>12279.337</v>
      </c>
      <c r="H7" s="580">
        <f aca="true" t="shared" si="2" ref="H7:H13">G7+F7</f>
        <v>40892.376000000004</v>
      </c>
      <c r="I7" s="582">
        <f>IF(ISERROR(D7/H7-1),"         /0",(D7/H7-1))</f>
        <v>0.07028544880835486</v>
      </c>
      <c r="J7" s="578">
        <f>J8+J12+J20+J26+J32+J37</f>
        <v>104150.62099999997</v>
      </c>
      <c r="K7" s="579">
        <f>K8+K12+K20+K26+K32+K37</f>
        <v>60486.386000000006</v>
      </c>
      <c r="L7" s="580">
        <f aca="true" t="shared" si="3" ref="L7:L13">K7+J7</f>
        <v>164637.00699999998</v>
      </c>
      <c r="M7" s="581">
        <f aca="true" t="shared" si="4" ref="M7:M37">L7/$L$7</f>
        <v>1</v>
      </c>
      <c r="N7" s="578">
        <f>N8+N12+N20+N26+N32+N37</f>
        <v>96452.37499999999</v>
      </c>
      <c r="O7" s="579">
        <f>O8+O12+O20+O26+O32+O37</f>
        <v>45680.833</v>
      </c>
      <c r="P7" s="580">
        <f aca="true" t="shared" si="5" ref="P7:P13">O7+N7</f>
        <v>142133.20799999998</v>
      </c>
      <c r="Q7" s="582">
        <f>IF(ISERROR(L7/P7-1),"         /0",(L7/P7-1))</f>
        <v>0.15832893182851393</v>
      </c>
    </row>
    <row r="8" spans="1:17" s="589" customFormat="1" ht="18" customHeight="1">
      <c r="A8" s="584" t="s">
        <v>206</v>
      </c>
      <c r="B8" s="585">
        <f>SUM(B9:B11)</f>
        <v>19458.584</v>
      </c>
      <c r="C8" s="586">
        <f>SUM(C9:C11)</f>
        <v>8275.997</v>
      </c>
      <c r="D8" s="586">
        <f t="shared" si="0"/>
        <v>27734.581</v>
      </c>
      <c r="E8" s="587">
        <f t="shared" si="1"/>
        <v>0.6336940695415205</v>
      </c>
      <c r="F8" s="585">
        <f>SUM(F9:F11)</f>
        <v>21424.415000000005</v>
      </c>
      <c r="G8" s="586">
        <f>SUM(G9:G11)</f>
        <v>7095.324</v>
      </c>
      <c r="H8" s="586">
        <f t="shared" si="2"/>
        <v>28519.739000000005</v>
      </c>
      <c r="I8" s="588">
        <f>IF(ISERROR(D8/H8-1),"         /0",IF(D8/H8&gt;5,"  *  ",(D8/H8-1)))</f>
        <v>-0.027530336094590768</v>
      </c>
      <c r="J8" s="585">
        <f>SUM(J9:J11)</f>
        <v>72159.74999999997</v>
      </c>
      <c r="K8" s="586">
        <f>SUM(K9:K11)</f>
        <v>32157.454000000005</v>
      </c>
      <c r="L8" s="586">
        <f t="shared" si="3"/>
        <v>104317.20399999997</v>
      </c>
      <c r="M8" s="587">
        <f t="shared" si="4"/>
        <v>0.6336194146192173</v>
      </c>
      <c r="N8" s="585">
        <f>SUM(N9:N11)</f>
        <v>67452.87599999997</v>
      </c>
      <c r="O8" s="586">
        <f>SUM(O9:O11)</f>
        <v>25409.72100000001</v>
      </c>
      <c r="P8" s="586">
        <f t="shared" si="5"/>
        <v>92862.59699999998</v>
      </c>
      <c r="Q8" s="588">
        <f>IF(ISERROR(L8/P8-1),"         /0",IF(L8/P8&gt;5,"  *  ",(L8/P8-1)))</f>
        <v>0.12335006095080447</v>
      </c>
    </row>
    <row r="9" spans="1:17" ht="18" customHeight="1">
      <c r="A9" s="590" t="s">
        <v>207</v>
      </c>
      <c r="B9" s="591">
        <v>19292.498999999996</v>
      </c>
      <c r="C9" s="592">
        <v>8190.79</v>
      </c>
      <c r="D9" s="592">
        <f t="shared" si="0"/>
        <v>27483.288999999997</v>
      </c>
      <c r="E9" s="593">
        <f t="shared" si="1"/>
        <v>0.6279524197894212</v>
      </c>
      <c r="F9" s="591">
        <v>21071.223</v>
      </c>
      <c r="G9" s="592">
        <v>6844.606</v>
      </c>
      <c r="H9" s="592">
        <f t="shared" si="2"/>
        <v>27915.829</v>
      </c>
      <c r="I9" s="594">
        <f aca="true" t="shared" si="6" ref="I9:I37">IF(ISERROR(D9/H9-1),"         /0",IF(D9/H9&gt;5,"  *  ",(D9/H9-1)))</f>
        <v>-0.015494435074810187</v>
      </c>
      <c r="J9" s="591">
        <v>71583.74899999997</v>
      </c>
      <c r="K9" s="592">
        <v>31853.734000000004</v>
      </c>
      <c r="L9" s="592">
        <f t="shared" si="3"/>
        <v>103437.48299999998</v>
      </c>
      <c r="M9" s="593">
        <f t="shared" si="4"/>
        <v>0.6282760169467851</v>
      </c>
      <c r="N9" s="592">
        <v>66207.21099999998</v>
      </c>
      <c r="O9" s="592">
        <v>24182.72300000001</v>
      </c>
      <c r="P9" s="592">
        <f t="shared" si="5"/>
        <v>90389.934</v>
      </c>
      <c r="Q9" s="594">
        <f aca="true" t="shared" si="7" ref="Q9:Q37">IF(ISERROR(L9/P9-1),"         /0",IF(L9/P9&gt;5,"  *  ",(L9/P9-1)))</f>
        <v>0.1443473672632618</v>
      </c>
    </row>
    <row r="10" spans="1:17" ht="18" customHeight="1">
      <c r="A10" s="590" t="s">
        <v>208</v>
      </c>
      <c r="B10" s="591">
        <v>82.41799999999999</v>
      </c>
      <c r="C10" s="592">
        <v>81.662</v>
      </c>
      <c r="D10" s="592">
        <f t="shared" si="0"/>
        <v>164.07999999999998</v>
      </c>
      <c r="E10" s="593">
        <f t="shared" si="1"/>
        <v>0.0037489848117904746</v>
      </c>
      <c r="F10" s="591">
        <v>114.721</v>
      </c>
      <c r="G10" s="592">
        <v>32.693</v>
      </c>
      <c r="H10" s="592">
        <f t="shared" si="2"/>
        <v>147.414</v>
      </c>
      <c r="I10" s="594">
        <f t="shared" si="6"/>
        <v>0.11305574775801475</v>
      </c>
      <c r="J10" s="591">
        <v>339.2910000000001</v>
      </c>
      <c r="K10" s="592">
        <v>245.651</v>
      </c>
      <c r="L10" s="592">
        <f t="shared" si="3"/>
        <v>584.9420000000001</v>
      </c>
      <c r="M10" s="593">
        <f t="shared" si="4"/>
        <v>0.0035529193020376044</v>
      </c>
      <c r="N10" s="592">
        <v>430.56699999999995</v>
      </c>
      <c r="O10" s="592">
        <v>108.022</v>
      </c>
      <c r="P10" s="592">
        <f t="shared" si="5"/>
        <v>538.5889999999999</v>
      </c>
      <c r="Q10" s="594">
        <f t="shared" si="7"/>
        <v>0.08606377033322299</v>
      </c>
    </row>
    <row r="11" spans="1:17" ht="18" customHeight="1" thickBot="1">
      <c r="A11" s="595" t="s">
        <v>209</v>
      </c>
      <c r="B11" s="596">
        <v>83.667</v>
      </c>
      <c r="C11" s="597">
        <v>3.545</v>
      </c>
      <c r="D11" s="597">
        <f t="shared" si="0"/>
        <v>87.212</v>
      </c>
      <c r="E11" s="598">
        <f t="shared" si="1"/>
        <v>0.0019926649403088185</v>
      </c>
      <c r="F11" s="596">
        <v>238.471</v>
      </c>
      <c r="G11" s="597">
        <v>218.025</v>
      </c>
      <c r="H11" s="597">
        <f t="shared" si="2"/>
        <v>456.496</v>
      </c>
      <c r="I11" s="594">
        <f t="shared" si="6"/>
        <v>-0.8089534190880096</v>
      </c>
      <c r="J11" s="596">
        <v>236.71</v>
      </c>
      <c r="K11" s="597">
        <v>58.069</v>
      </c>
      <c r="L11" s="597">
        <f t="shared" si="3"/>
        <v>294.779</v>
      </c>
      <c r="M11" s="598">
        <f t="shared" si="4"/>
        <v>0.0017904783703945738</v>
      </c>
      <c r="N11" s="597">
        <v>815.0980000000001</v>
      </c>
      <c r="O11" s="597">
        <v>1118.9759999999999</v>
      </c>
      <c r="P11" s="597">
        <f t="shared" si="5"/>
        <v>1934.074</v>
      </c>
      <c r="Q11" s="594">
        <f t="shared" si="7"/>
        <v>-0.8475864935881461</v>
      </c>
    </row>
    <row r="12" spans="1:17" s="589" customFormat="1" ht="18" customHeight="1">
      <c r="A12" s="584" t="s">
        <v>170</v>
      </c>
      <c r="B12" s="585">
        <f>SUM(B13:B19)</f>
        <v>2357.541</v>
      </c>
      <c r="C12" s="586">
        <f>SUM(C13:C19)</f>
        <v>4343.978</v>
      </c>
      <c r="D12" s="586">
        <f t="shared" si="0"/>
        <v>6701.519</v>
      </c>
      <c r="E12" s="587">
        <f t="shared" si="1"/>
        <v>0.15311977661461051</v>
      </c>
      <c r="F12" s="585">
        <f>SUM(F13:F19)</f>
        <v>2452.3540000000003</v>
      </c>
      <c r="G12" s="586">
        <f>SUM(G13:G19)</f>
        <v>2979.5119999999997</v>
      </c>
      <c r="H12" s="586">
        <f t="shared" si="2"/>
        <v>5431.866</v>
      </c>
      <c r="I12" s="588">
        <f t="shared" si="6"/>
        <v>0.23374159082716695</v>
      </c>
      <c r="J12" s="585">
        <f>SUM(J13:J19)</f>
        <v>8441.441000000003</v>
      </c>
      <c r="K12" s="586">
        <f>SUM(K13:K19)</f>
        <v>16999.340000000004</v>
      </c>
      <c r="L12" s="586">
        <f t="shared" si="3"/>
        <v>25440.781000000006</v>
      </c>
      <c r="M12" s="587">
        <f t="shared" si="4"/>
        <v>0.1545265032666684</v>
      </c>
      <c r="N12" s="585">
        <f>SUM(N13:N19)</f>
        <v>9436.628999999999</v>
      </c>
      <c r="O12" s="586">
        <f>SUM(O13:O19)</f>
        <v>11977.726999999999</v>
      </c>
      <c r="P12" s="586">
        <f t="shared" si="5"/>
        <v>21414.356</v>
      </c>
      <c r="Q12" s="588">
        <f t="shared" si="7"/>
        <v>0.18802456632363862</v>
      </c>
    </row>
    <row r="13" spans="1:17" ht="18" customHeight="1">
      <c r="A13" s="599" t="s">
        <v>210</v>
      </c>
      <c r="B13" s="600">
        <v>439.43399999999997</v>
      </c>
      <c r="C13" s="601">
        <v>2197.49</v>
      </c>
      <c r="D13" s="601">
        <f t="shared" si="0"/>
        <v>2636.924</v>
      </c>
      <c r="E13" s="602">
        <f t="shared" si="1"/>
        <v>0.060249805130703236</v>
      </c>
      <c r="F13" s="600">
        <v>573.561</v>
      </c>
      <c r="G13" s="601">
        <v>903.3020000000001</v>
      </c>
      <c r="H13" s="601">
        <f t="shared" si="2"/>
        <v>1476.8630000000003</v>
      </c>
      <c r="I13" s="603">
        <f t="shared" si="6"/>
        <v>0.7854899201889407</v>
      </c>
      <c r="J13" s="600">
        <v>1978.0830000000008</v>
      </c>
      <c r="K13" s="601">
        <v>8311.231000000003</v>
      </c>
      <c r="L13" s="601">
        <f t="shared" si="3"/>
        <v>10289.314000000004</v>
      </c>
      <c r="M13" s="602">
        <f t="shared" si="4"/>
        <v>0.06249696946932475</v>
      </c>
      <c r="N13" s="601">
        <v>2345.1389999999997</v>
      </c>
      <c r="O13" s="601">
        <v>3263.132</v>
      </c>
      <c r="P13" s="601">
        <f t="shared" si="5"/>
        <v>5608.271</v>
      </c>
      <c r="Q13" s="603">
        <f t="shared" si="7"/>
        <v>0.8346677612404971</v>
      </c>
    </row>
    <row r="14" spans="1:17" ht="18" customHeight="1">
      <c r="A14" s="599" t="s">
        <v>213</v>
      </c>
      <c r="B14" s="600">
        <v>616.597</v>
      </c>
      <c r="C14" s="601">
        <v>949.5939999999999</v>
      </c>
      <c r="D14" s="601">
        <f aca="true" t="shared" si="8" ref="D14:D24">C14+B14</f>
        <v>1566.1909999999998</v>
      </c>
      <c r="E14" s="602">
        <f t="shared" si="1"/>
        <v>0.035785143048287026</v>
      </c>
      <c r="F14" s="600">
        <v>127.58899999999998</v>
      </c>
      <c r="G14" s="601">
        <v>959.573</v>
      </c>
      <c r="H14" s="601">
        <f aca="true" t="shared" si="9" ref="H14:H19">G14+F14</f>
        <v>1087.162</v>
      </c>
      <c r="I14" s="603">
        <f t="shared" si="6"/>
        <v>0.4406233845553835</v>
      </c>
      <c r="J14" s="600">
        <v>1393.2230000000002</v>
      </c>
      <c r="K14" s="601">
        <v>3816.2819999999997</v>
      </c>
      <c r="L14" s="601">
        <f aca="true" t="shared" si="10" ref="L14:L19">K14+J14</f>
        <v>5209.505</v>
      </c>
      <c r="M14" s="602">
        <f t="shared" si="4"/>
        <v>0.03164236944613553</v>
      </c>
      <c r="N14" s="601">
        <v>492.01900000000006</v>
      </c>
      <c r="O14" s="601">
        <v>3298.7770000000005</v>
      </c>
      <c r="P14" s="601">
        <f aca="true" t="shared" si="11" ref="P14:P19">O14+N14</f>
        <v>3790.7960000000007</v>
      </c>
      <c r="Q14" s="603">
        <f t="shared" si="7"/>
        <v>0.37425094887722765</v>
      </c>
    </row>
    <row r="15" spans="1:17" ht="18" customHeight="1">
      <c r="A15" s="599" t="s">
        <v>211</v>
      </c>
      <c r="B15" s="600">
        <v>623.951</v>
      </c>
      <c r="C15" s="601">
        <v>471.3229999999999</v>
      </c>
      <c r="D15" s="601">
        <f t="shared" si="8"/>
        <v>1095.274</v>
      </c>
      <c r="E15" s="602">
        <f t="shared" si="1"/>
        <v>0.02502538755941614</v>
      </c>
      <c r="F15" s="600">
        <v>561.7930000000001</v>
      </c>
      <c r="G15" s="601">
        <v>440.882</v>
      </c>
      <c r="H15" s="601">
        <f t="shared" si="9"/>
        <v>1002.6750000000002</v>
      </c>
      <c r="I15" s="603">
        <f t="shared" si="6"/>
        <v>0.09235195851098288</v>
      </c>
      <c r="J15" s="600">
        <v>2412.8660000000004</v>
      </c>
      <c r="K15" s="601">
        <v>2150.063</v>
      </c>
      <c r="L15" s="601">
        <f t="shared" si="10"/>
        <v>4562.929</v>
      </c>
      <c r="M15" s="602">
        <f t="shared" si="4"/>
        <v>0.02771508716749206</v>
      </c>
      <c r="N15" s="601">
        <v>2041.1709999999998</v>
      </c>
      <c r="O15" s="601">
        <v>2313.06</v>
      </c>
      <c r="P15" s="601">
        <f t="shared" si="11"/>
        <v>4354.231</v>
      </c>
      <c r="Q15" s="603">
        <f t="shared" si="7"/>
        <v>0.047929932977832435</v>
      </c>
    </row>
    <row r="16" spans="1:17" ht="18" customHeight="1">
      <c r="A16" s="599" t="s">
        <v>214</v>
      </c>
      <c r="B16" s="600">
        <v>153.132</v>
      </c>
      <c r="C16" s="601">
        <v>361.597</v>
      </c>
      <c r="D16" s="601">
        <f t="shared" si="8"/>
        <v>514.729</v>
      </c>
      <c r="E16" s="602">
        <f t="shared" si="1"/>
        <v>0.011760794753706116</v>
      </c>
      <c r="F16" s="600">
        <v>49.43599999999999</v>
      </c>
      <c r="G16" s="601">
        <v>155.767</v>
      </c>
      <c r="H16" s="601">
        <f t="shared" si="9"/>
        <v>205.20299999999997</v>
      </c>
      <c r="I16" s="603">
        <f t="shared" si="6"/>
        <v>1.508389253568418</v>
      </c>
      <c r="J16" s="600">
        <v>507.3380000000001</v>
      </c>
      <c r="K16" s="601">
        <v>1156.225</v>
      </c>
      <c r="L16" s="601">
        <f t="shared" si="10"/>
        <v>1663.563</v>
      </c>
      <c r="M16" s="602">
        <f t="shared" si="4"/>
        <v>0.01010442931582205</v>
      </c>
      <c r="N16" s="601">
        <v>208.07600000000002</v>
      </c>
      <c r="O16" s="601">
        <v>855.047</v>
      </c>
      <c r="P16" s="601">
        <f t="shared" si="11"/>
        <v>1063.123</v>
      </c>
      <c r="Q16" s="603">
        <f t="shared" si="7"/>
        <v>0.5647888344058025</v>
      </c>
    </row>
    <row r="17" spans="1:17" ht="18" customHeight="1">
      <c r="A17" s="599" t="s">
        <v>215</v>
      </c>
      <c r="B17" s="600">
        <v>186.133</v>
      </c>
      <c r="C17" s="601">
        <v>300.51300000000003</v>
      </c>
      <c r="D17" s="601">
        <f t="shared" si="8"/>
        <v>486.6460000000001</v>
      </c>
      <c r="E17" s="602">
        <f t="shared" si="1"/>
        <v>0.011119139826417527</v>
      </c>
      <c r="F17" s="600">
        <v>111.17</v>
      </c>
      <c r="G17" s="601">
        <v>168.579</v>
      </c>
      <c r="H17" s="601">
        <f t="shared" si="9"/>
        <v>279.749</v>
      </c>
      <c r="I17" s="603">
        <f t="shared" si="6"/>
        <v>0.7395808385374032</v>
      </c>
      <c r="J17" s="600">
        <v>821.426</v>
      </c>
      <c r="K17" s="601">
        <v>1231.284</v>
      </c>
      <c r="L17" s="601">
        <f t="shared" si="10"/>
        <v>2052.71</v>
      </c>
      <c r="M17" s="602">
        <f t="shared" si="4"/>
        <v>0.012468095948804513</v>
      </c>
      <c r="N17" s="601">
        <v>433.697</v>
      </c>
      <c r="O17" s="601">
        <v>852.6120000000001</v>
      </c>
      <c r="P17" s="601">
        <f t="shared" si="11"/>
        <v>1286.3090000000002</v>
      </c>
      <c r="Q17" s="603">
        <f t="shared" si="7"/>
        <v>0.595814069558714</v>
      </c>
    </row>
    <row r="18" spans="1:17" ht="18" customHeight="1">
      <c r="A18" s="599" t="s">
        <v>212</v>
      </c>
      <c r="B18" s="600">
        <v>322.006</v>
      </c>
      <c r="C18" s="601">
        <v>61.452999999999996</v>
      </c>
      <c r="D18" s="601">
        <f t="shared" si="8"/>
        <v>383.45899999999995</v>
      </c>
      <c r="E18" s="602">
        <f t="shared" si="1"/>
        <v>0.008761469813166526</v>
      </c>
      <c r="F18" s="600">
        <v>1000.68</v>
      </c>
      <c r="G18" s="601">
        <v>350.84299999999996</v>
      </c>
      <c r="H18" s="601">
        <f t="shared" si="9"/>
        <v>1351.523</v>
      </c>
      <c r="I18" s="603">
        <f t="shared" si="6"/>
        <v>-0.7162763785743935</v>
      </c>
      <c r="J18" s="600">
        <v>1252.0860000000005</v>
      </c>
      <c r="K18" s="601">
        <v>326.41299999999995</v>
      </c>
      <c r="L18" s="601">
        <f t="shared" si="10"/>
        <v>1578.4990000000005</v>
      </c>
      <c r="M18" s="602">
        <f t="shared" si="4"/>
        <v>0.00958775325647168</v>
      </c>
      <c r="N18" s="601">
        <v>3841.1830000000004</v>
      </c>
      <c r="O18" s="601">
        <v>1389.12</v>
      </c>
      <c r="P18" s="601">
        <f t="shared" si="11"/>
        <v>5230.303</v>
      </c>
      <c r="Q18" s="603">
        <f t="shared" si="7"/>
        <v>-0.6982012323186628</v>
      </c>
    </row>
    <row r="19" spans="1:17" ht="18" customHeight="1">
      <c r="A19" s="599" t="s">
        <v>221</v>
      </c>
      <c r="B19" s="600">
        <v>16.288</v>
      </c>
      <c r="C19" s="601">
        <v>2.008</v>
      </c>
      <c r="D19" s="601">
        <f t="shared" si="8"/>
        <v>18.296</v>
      </c>
      <c r="E19" s="602">
        <f t="shared" si="1"/>
        <v>0.00041803648291393545</v>
      </c>
      <c r="F19" s="600">
        <v>28.125</v>
      </c>
      <c r="G19" s="601">
        <v>0.566</v>
      </c>
      <c r="H19" s="601">
        <f t="shared" si="9"/>
        <v>28.691</v>
      </c>
      <c r="I19" s="603">
        <f t="shared" si="6"/>
        <v>-0.36230873793175555</v>
      </c>
      <c r="J19" s="600">
        <v>76.419</v>
      </c>
      <c r="K19" s="601">
        <v>7.842</v>
      </c>
      <c r="L19" s="601">
        <f t="shared" si="10"/>
        <v>84.261</v>
      </c>
      <c r="M19" s="602">
        <f t="shared" si="4"/>
        <v>0.0005117986626178159</v>
      </c>
      <c r="N19" s="601">
        <v>75.344</v>
      </c>
      <c r="O19" s="601">
        <v>5.979</v>
      </c>
      <c r="P19" s="601">
        <f t="shared" si="11"/>
        <v>81.323</v>
      </c>
      <c r="Q19" s="603">
        <f t="shared" si="7"/>
        <v>0.036127540794117285</v>
      </c>
    </row>
    <row r="20" spans="1:17" s="589" customFormat="1" ht="18" customHeight="1">
      <c r="A20" s="604" t="s">
        <v>182</v>
      </c>
      <c r="B20" s="605">
        <f>SUM(B21:B25)</f>
        <v>2869.481</v>
      </c>
      <c r="C20" s="606">
        <f>SUM(C21:C25)</f>
        <v>877.1659999999999</v>
      </c>
      <c r="D20" s="606">
        <f t="shared" si="8"/>
        <v>3746.647</v>
      </c>
      <c r="E20" s="607">
        <f t="shared" si="1"/>
        <v>0.0856053309247949</v>
      </c>
      <c r="F20" s="605">
        <f>SUM(F21:F25)</f>
        <v>2358.8860000000004</v>
      </c>
      <c r="G20" s="606">
        <f>SUM(G21:G25)</f>
        <v>772.07</v>
      </c>
      <c r="H20" s="606">
        <f aca="true" t="shared" si="12" ref="H20:H25">G20+F20</f>
        <v>3130.9560000000006</v>
      </c>
      <c r="I20" s="608">
        <f t="shared" si="6"/>
        <v>0.19664632783086033</v>
      </c>
      <c r="J20" s="605">
        <f>SUM(J21:J25)</f>
        <v>11811.119999999999</v>
      </c>
      <c r="K20" s="606">
        <f>SUM(K21:K25)</f>
        <v>3239.1530000000002</v>
      </c>
      <c r="L20" s="606">
        <f aca="true" t="shared" si="13" ref="L20:L25">K20+J20</f>
        <v>15050.273</v>
      </c>
      <c r="M20" s="607">
        <f t="shared" si="4"/>
        <v>0.09141488462554473</v>
      </c>
      <c r="N20" s="605">
        <f>SUM(N21:N25)</f>
        <v>9523.728</v>
      </c>
      <c r="O20" s="606">
        <f>SUM(O21:O25)</f>
        <v>2632.8500000000004</v>
      </c>
      <c r="P20" s="606">
        <f aca="true" t="shared" si="14" ref="P20:P25">O20+N20</f>
        <v>12156.578</v>
      </c>
      <c r="Q20" s="608">
        <f t="shared" si="7"/>
        <v>0.23803532540160566</v>
      </c>
    </row>
    <row r="21" spans="1:17" ht="18" customHeight="1">
      <c r="A21" s="599" t="s">
        <v>244</v>
      </c>
      <c r="B21" s="600">
        <v>1800.382</v>
      </c>
      <c r="C21" s="601">
        <v>18.61</v>
      </c>
      <c r="D21" s="601">
        <f t="shared" si="8"/>
        <v>1818.992</v>
      </c>
      <c r="E21" s="602">
        <f t="shared" si="1"/>
        <v>0.04156127121384922</v>
      </c>
      <c r="F21" s="600">
        <v>1192.6580000000001</v>
      </c>
      <c r="G21" s="601">
        <v>12.5</v>
      </c>
      <c r="H21" s="601">
        <f t="shared" si="12"/>
        <v>1205.1580000000001</v>
      </c>
      <c r="I21" s="603">
        <f t="shared" si="6"/>
        <v>0.5093390244266724</v>
      </c>
      <c r="J21" s="600">
        <v>6958.03</v>
      </c>
      <c r="K21" s="601">
        <v>18.61</v>
      </c>
      <c r="L21" s="601">
        <f t="shared" si="13"/>
        <v>6976.639999999999</v>
      </c>
      <c r="M21" s="602">
        <f t="shared" si="4"/>
        <v>0.0423758918309296</v>
      </c>
      <c r="N21" s="600">
        <v>4894.195</v>
      </c>
      <c r="O21" s="601">
        <v>12.5</v>
      </c>
      <c r="P21" s="601">
        <f t="shared" si="14"/>
        <v>4906.695</v>
      </c>
      <c r="Q21" s="603">
        <f t="shared" si="7"/>
        <v>0.4218613547408183</v>
      </c>
    </row>
    <row r="22" spans="1:17" ht="18" customHeight="1">
      <c r="A22" s="599" t="s">
        <v>217</v>
      </c>
      <c r="B22" s="600">
        <v>429.307</v>
      </c>
      <c r="C22" s="601">
        <v>556.3</v>
      </c>
      <c r="D22" s="601">
        <f t="shared" si="8"/>
        <v>985.607</v>
      </c>
      <c r="E22" s="602">
        <f t="shared" si="1"/>
        <v>0.022519659150380147</v>
      </c>
      <c r="F22" s="600">
        <v>288.195</v>
      </c>
      <c r="G22" s="601">
        <v>348.416</v>
      </c>
      <c r="H22" s="601">
        <f t="shared" si="12"/>
        <v>636.611</v>
      </c>
      <c r="I22" s="603">
        <f t="shared" si="6"/>
        <v>0.5482091889709728</v>
      </c>
      <c r="J22" s="600">
        <v>1587.0239999999994</v>
      </c>
      <c r="K22" s="601">
        <v>1967.4230000000002</v>
      </c>
      <c r="L22" s="601">
        <f t="shared" si="13"/>
        <v>3554.4469999999997</v>
      </c>
      <c r="M22" s="602">
        <f t="shared" si="4"/>
        <v>0.021589599232692564</v>
      </c>
      <c r="N22" s="600">
        <v>982.052</v>
      </c>
      <c r="O22" s="601">
        <v>1384.228</v>
      </c>
      <c r="P22" s="601">
        <f t="shared" si="14"/>
        <v>2366.28</v>
      </c>
      <c r="Q22" s="603">
        <f t="shared" si="7"/>
        <v>0.5021244315972748</v>
      </c>
    </row>
    <row r="23" spans="1:17" ht="18" customHeight="1">
      <c r="A23" s="599" t="s">
        <v>245</v>
      </c>
      <c r="B23" s="600">
        <v>286.568</v>
      </c>
      <c r="C23" s="601">
        <v>52.979</v>
      </c>
      <c r="D23" s="601">
        <f>C23+B23</f>
        <v>339.54699999999997</v>
      </c>
      <c r="E23" s="602">
        <f t="shared" si="1"/>
        <v>0.007758145696544492</v>
      </c>
      <c r="F23" s="600">
        <v>417.738</v>
      </c>
      <c r="G23" s="601">
        <v>172.367</v>
      </c>
      <c r="H23" s="601">
        <f>G23+F23</f>
        <v>590.105</v>
      </c>
      <c r="I23" s="603">
        <f t="shared" si="6"/>
        <v>-0.4245990120402302</v>
      </c>
      <c r="J23" s="600">
        <v>1392.069</v>
      </c>
      <c r="K23" s="601">
        <v>271.39099999999996</v>
      </c>
      <c r="L23" s="601">
        <f>K23+J23</f>
        <v>1663.46</v>
      </c>
      <c r="M23" s="602">
        <f t="shared" si="4"/>
        <v>0.01010380369706308</v>
      </c>
      <c r="N23" s="600">
        <v>1442.912</v>
      </c>
      <c r="O23" s="601">
        <v>380.529</v>
      </c>
      <c r="P23" s="601">
        <f>O23+N23</f>
        <v>1823.441</v>
      </c>
      <c r="Q23" s="603">
        <f t="shared" si="7"/>
        <v>-0.08773576989877929</v>
      </c>
    </row>
    <row r="24" spans="1:17" ht="18" customHeight="1">
      <c r="A24" s="599" t="s">
        <v>219</v>
      </c>
      <c r="B24" s="600">
        <v>305.379</v>
      </c>
      <c r="C24" s="601"/>
      <c r="D24" s="601">
        <f t="shared" si="8"/>
        <v>305.379</v>
      </c>
      <c r="E24" s="602">
        <f t="shared" si="1"/>
        <v>0.0069774575380287885</v>
      </c>
      <c r="F24" s="600">
        <v>412.031</v>
      </c>
      <c r="G24" s="601"/>
      <c r="H24" s="601">
        <f t="shared" si="12"/>
        <v>412.031</v>
      </c>
      <c r="I24" s="603">
        <f t="shared" si="6"/>
        <v>-0.2588446014984309</v>
      </c>
      <c r="J24" s="600">
        <v>1666.204</v>
      </c>
      <c r="K24" s="601"/>
      <c r="L24" s="601">
        <f t="shared" si="13"/>
        <v>1666.204</v>
      </c>
      <c r="M24" s="602">
        <f t="shared" si="4"/>
        <v>0.010120470666719544</v>
      </c>
      <c r="N24" s="600">
        <v>2030.055</v>
      </c>
      <c r="O24" s="601">
        <v>0</v>
      </c>
      <c r="P24" s="601">
        <f t="shared" si="14"/>
        <v>2030.055</v>
      </c>
      <c r="Q24" s="603">
        <f t="shared" si="7"/>
        <v>-0.17923208977096683</v>
      </c>
    </row>
    <row r="25" spans="1:17" ht="18" customHeight="1" thickBot="1">
      <c r="A25" s="599" t="s">
        <v>221</v>
      </c>
      <c r="B25" s="600">
        <v>47.845</v>
      </c>
      <c r="C25" s="601">
        <v>249.277</v>
      </c>
      <c r="D25" s="601">
        <f>C25+B25</f>
        <v>297.12199999999996</v>
      </c>
      <c r="E25" s="602">
        <f t="shared" si="1"/>
        <v>0.006788797325992256</v>
      </c>
      <c r="F25" s="600">
        <v>48.264</v>
      </c>
      <c r="G25" s="601">
        <v>238.787</v>
      </c>
      <c r="H25" s="601">
        <f t="shared" si="12"/>
        <v>287.051</v>
      </c>
      <c r="I25" s="603">
        <f t="shared" si="6"/>
        <v>0.03508435783188335</v>
      </c>
      <c r="J25" s="600">
        <v>207.793</v>
      </c>
      <c r="K25" s="601">
        <v>981.729</v>
      </c>
      <c r="L25" s="601">
        <f t="shared" si="13"/>
        <v>1189.522</v>
      </c>
      <c r="M25" s="602">
        <f t="shared" si="4"/>
        <v>0.007225119198139942</v>
      </c>
      <c r="N25" s="600">
        <v>174.51400000000004</v>
      </c>
      <c r="O25" s="601">
        <v>855.5930000000001</v>
      </c>
      <c r="P25" s="601">
        <f t="shared" si="14"/>
        <v>1030.1070000000002</v>
      </c>
      <c r="Q25" s="603">
        <f t="shared" si="7"/>
        <v>0.15475576809011082</v>
      </c>
    </row>
    <row r="26" spans="1:17" s="589" customFormat="1" ht="18" customHeight="1">
      <c r="A26" s="584" t="s">
        <v>222</v>
      </c>
      <c r="B26" s="585">
        <f>SUM(B27:B31)</f>
        <v>2697.674</v>
      </c>
      <c r="C26" s="586">
        <f>SUM(C27:C31)</f>
        <v>1620.546</v>
      </c>
      <c r="D26" s="586">
        <f aca="true" t="shared" si="15" ref="D26:D37">C26+B26</f>
        <v>4318.22</v>
      </c>
      <c r="E26" s="587">
        <f t="shared" si="1"/>
        <v>0.09866492682819275</v>
      </c>
      <c r="F26" s="585">
        <f>SUM(F27:F31)</f>
        <v>1932.144</v>
      </c>
      <c r="G26" s="586">
        <f>SUM(G27:G31)</f>
        <v>1302.2149999999997</v>
      </c>
      <c r="H26" s="586">
        <f aca="true" t="shared" si="16" ref="H26:H37">G26+F26</f>
        <v>3234.3589999999995</v>
      </c>
      <c r="I26" s="588">
        <f t="shared" si="6"/>
        <v>0.33510844034320275</v>
      </c>
      <c r="J26" s="585">
        <f>SUM(J27:J31)</f>
        <v>8600.169999999998</v>
      </c>
      <c r="K26" s="586">
        <f>SUM(K27:K31)</f>
        <v>6389.197</v>
      </c>
      <c r="L26" s="586">
        <f aca="true" t="shared" si="17" ref="L26:L37">K26+J26</f>
        <v>14989.366999999998</v>
      </c>
      <c r="M26" s="587">
        <f t="shared" si="4"/>
        <v>0.0910449434980314</v>
      </c>
      <c r="N26" s="585">
        <f>SUM(N27:N31)</f>
        <v>7302.715</v>
      </c>
      <c r="O26" s="586">
        <f>SUM(O27:O31)</f>
        <v>4953.104000000001</v>
      </c>
      <c r="P26" s="586">
        <f aca="true" t="shared" si="18" ref="P26:P37">O26+N26</f>
        <v>12255.819000000001</v>
      </c>
      <c r="Q26" s="588">
        <f t="shared" si="7"/>
        <v>0.22304082656573154</v>
      </c>
    </row>
    <row r="27" spans="1:17" s="609" customFormat="1" ht="18" customHeight="1">
      <c r="A27" s="590" t="s">
        <v>223</v>
      </c>
      <c r="B27" s="591">
        <v>1888.1359999999997</v>
      </c>
      <c r="C27" s="592">
        <v>1005.8</v>
      </c>
      <c r="D27" s="592">
        <f t="shared" si="15"/>
        <v>2893.9359999999997</v>
      </c>
      <c r="E27" s="593">
        <f t="shared" si="1"/>
        <v>0.0661221484050078</v>
      </c>
      <c r="F27" s="591">
        <v>1059.904</v>
      </c>
      <c r="G27" s="592">
        <v>727.478</v>
      </c>
      <c r="H27" s="592">
        <f t="shared" si="16"/>
        <v>1787.382</v>
      </c>
      <c r="I27" s="594">
        <f t="shared" si="6"/>
        <v>0.6190920575456167</v>
      </c>
      <c r="J27" s="591">
        <v>5674.776999999998</v>
      </c>
      <c r="K27" s="592">
        <v>4091.6310000000003</v>
      </c>
      <c r="L27" s="592">
        <f t="shared" si="17"/>
        <v>9766.408</v>
      </c>
      <c r="M27" s="593">
        <f t="shared" si="4"/>
        <v>0.059320854879243524</v>
      </c>
      <c r="N27" s="592">
        <v>3867.2239999999997</v>
      </c>
      <c r="O27" s="592">
        <v>2713.775000000001</v>
      </c>
      <c r="P27" s="592">
        <f t="shared" si="18"/>
        <v>6580.999000000001</v>
      </c>
      <c r="Q27" s="594">
        <f t="shared" si="7"/>
        <v>0.4840312238309106</v>
      </c>
    </row>
    <row r="28" spans="1:17" s="609" customFormat="1" ht="18" customHeight="1">
      <c r="A28" s="590" t="s">
        <v>224</v>
      </c>
      <c r="B28" s="591">
        <v>613.989</v>
      </c>
      <c r="C28" s="592">
        <v>550.9870000000001</v>
      </c>
      <c r="D28" s="592">
        <f t="shared" si="15"/>
        <v>1164.976</v>
      </c>
      <c r="E28" s="593">
        <f t="shared" si="1"/>
        <v>0.02661797495185532</v>
      </c>
      <c r="F28" s="591">
        <v>716.027</v>
      </c>
      <c r="G28" s="592">
        <v>546.47</v>
      </c>
      <c r="H28" s="592">
        <f>G28+F28</f>
        <v>1262.497</v>
      </c>
      <c r="I28" s="594">
        <f>IF(ISERROR(D28/H28-1),"         /0",IF(D28/H28&gt;5,"  *  ",(D28/H28-1)))</f>
        <v>-0.07724453998702563</v>
      </c>
      <c r="J28" s="591">
        <v>2179.97</v>
      </c>
      <c r="K28" s="592">
        <v>2046.16</v>
      </c>
      <c r="L28" s="592">
        <f>K28+J28</f>
        <v>4226.13</v>
      </c>
      <c r="M28" s="593">
        <f t="shared" si="4"/>
        <v>0.025669380639311554</v>
      </c>
      <c r="N28" s="592">
        <v>2733.0150000000003</v>
      </c>
      <c r="O28" s="592">
        <v>2092.293</v>
      </c>
      <c r="P28" s="592">
        <f>O28+N28</f>
        <v>4825.308000000001</v>
      </c>
      <c r="Q28" s="594">
        <f>IF(ISERROR(L28/P28-1),"         /0",IF(L28/P28&gt;5,"  *  ",(L28/P28-1)))</f>
        <v>-0.1241740423616483</v>
      </c>
    </row>
    <row r="29" spans="1:17" s="609" customFormat="1" ht="18" customHeight="1">
      <c r="A29" s="590" t="s">
        <v>225</v>
      </c>
      <c r="B29" s="591">
        <v>119.496</v>
      </c>
      <c r="C29" s="592">
        <v>15.749</v>
      </c>
      <c r="D29" s="592">
        <f t="shared" si="15"/>
        <v>135.245</v>
      </c>
      <c r="E29" s="593">
        <f t="shared" si="1"/>
        <v>0.003090147799065107</v>
      </c>
      <c r="F29" s="591">
        <v>91.713</v>
      </c>
      <c r="G29" s="592">
        <v>24.367</v>
      </c>
      <c r="H29" s="592">
        <f t="shared" si="16"/>
        <v>116.08</v>
      </c>
      <c r="I29" s="594">
        <f t="shared" si="6"/>
        <v>0.1651016540317023</v>
      </c>
      <c r="J29" s="591">
        <v>427.905</v>
      </c>
      <c r="K29" s="592">
        <v>76.73700000000001</v>
      </c>
      <c r="L29" s="592">
        <f t="shared" si="17"/>
        <v>504.642</v>
      </c>
      <c r="M29" s="593">
        <f t="shared" si="4"/>
        <v>0.00306517962878176</v>
      </c>
      <c r="N29" s="592">
        <v>382.64799999999997</v>
      </c>
      <c r="O29" s="592">
        <v>119.468</v>
      </c>
      <c r="P29" s="592">
        <f t="shared" si="18"/>
        <v>502.116</v>
      </c>
      <c r="Q29" s="594">
        <f t="shared" si="7"/>
        <v>0.005030710035131447</v>
      </c>
    </row>
    <row r="30" spans="1:17" s="609" customFormat="1" ht="18" customHeight="1">
      <c r="A30" s="590" t="s">
        <v>226</v>
      </c>
      <c r="B30" s="591">
        <v>28.546</v>
      </c>
      <c r="C30" s="592">
        <v>41.516000000000005</v>
      </c>
      <c r="D30" s="592">
        <f t="shared" si="15"/>
        <v>70.06200000000001</v>
      </c>
      <c r="E30" s="593">
        <f t="shared" si="1"/>
        <v>0.0016008128588716742</v>
      </c>
      <c r="F30" s="591">
        <v>18.325</v>
      </c>
      <c r="G30" s="592">
        <v>1.243</v>
      </c>
      <c r="H30" s="592">
        <f t="shared" si="16"/>
        <v>19.567999999999998</v>
      </c>
      <c r="I30" s="594">
        <f t="shared" si="6"/>
        <v>2.580437448896158</v>
      </c>
      <c r="J30" s="591">
        <v>116.495</v>
      </c>
      <c r="K30" s="592">
        <v>151.95600000000002</v>
      </c>
      <c r="L30" s="592">
        <f t="shared" si="17"/>
        <v>268.451</v>
      </c>
      <c r="M30" s="593">
        <f t="shared" si="4"/>
        <v>0.0016305629268394076</v>
      </c>
      <c r="N30" s="592">
        <v>138.51</v>
      </c>
      <c r="O30" s="592">
        <v>11.986999999999998</v>
      </c>
      <c r="P30" s="592">
        <f t="shared" si="18"/>
        <v>150.49699999999999</v>
      </c>
      <c r="Q30" s="594">
        <f t="shared" si="7"/>
        <v>0.7837631314909934</v>
      </c>
    </row>
    <row r="31" spans="1:17" s="609" customFormat="1" ht="18" customHeight="1" thickBot="1">
      <c r="A31" s="590" t="s">
        <v>221</v>
      </c>
      <c r="B31" s="591">
        <v>47.507000000000005</v>
      </c>
      <c r="C31" s="592">
        <v>6.494</v>
      </c>
      <c r="D31" s="592">
        <f t="shared" si="15"/>
        <v>54.001000000000005</v>
      </c>
      <c r="E31" s="593">
        <f t="shared" si="1"/>
        <v>0.0012338428133928418</v>
      </c>
      <c r="F31" s="591">
        <v>46.175</v>
      </c>
      <c r="G31" s="592">
        <v>2.657</v>
      </c>
      <c r="H31" s="592">
        <f t="shared" si="16"/>
        <v>48.831999999999994</v>
      </c>
      <c r="I31" s="594">
        <f t="shared" si="6"/>
        <v>0.10585271952817843</v>
      </c>
      <c r="J31" s="591">
        <v>201.02300000000002</v>
      </c>
      <c r="K31" s="592">
        <v>22.713</v>
      </c>
      <c r="L31" s="592">
        <f t="shared" si="17"/>
        <v>223.73600000000002</v>
      </c>
      <c r="M31" s="593">
        <f t="shared" si="4"/>
        <v>0.0013589654238551606</v>
      </c>
      <c r="N31" s="592">
        <v>181.318</v>
      </c>
      <c r="O31" s="592">
        <v>15.580999999999998</v>
      </c>
      <c r="P31" s="592">
        <f t="shared" si="18"/>
        <v>196.899</v>
      </c>
      <c r="Q31" s="594">
        <f t="shared" si="7"/>
        <v>0.13629830522247466</v>
      </c>
    </row>
    <row r="32" spans="1:17" s="589" customFormat="1" ht="18" customHeight="1">
      <c r="A32" s="584" t="s">
        <v>196</v>
      </c>
      <c r="B32" s="585">
        <f>SUM(B33:B36)</f>
        <v>680.603</v>
      </c>
      <c r="C32" s="586">
        <f>SUM(C33:C36)</f>
        <v>475.966</v>
      </c>
      <c r="D32" s="586">
        <f t="shared" si="15"/>
        <v>1156.569</v>
      </c>
      <c r="E32" s="587">
        <f t="shared" si="1"/>
        <v>0.026425887462138576</v>
      </c>
      <c r="F32" s="585">
        <f>SUM(F33:F36)</f>
        <v>407.74600000000004</v>
      </c>
      <c r="G32" s="586">
        <f>SUM(G33:G36)</f>
        <v>128.57799999999997</v>
      </c>
      <c r="H32" s="586">
        <f t="shared" si="16"/>
        <v>536.3240000000001</v>
      </c>
      <c r="I32" s="588">
        <f t="shared" si="6"/>
        <v>1.1564744445521735</v>
      </c>
      <c r="J32" s="585">
        <f>SUM(J33:J36)</f>
        <v>2947.496</v>
      </c>
      <c r="K32" s="586">
        <f>SUM(K33:K36)</f>
        <v>1655.3309999999997</v>
      </c>
      <c r="L32" s="586">
        <f t="shared" si="17"/>
        <v>4602.826999999999</v>
      </c>
      <c r="M32" s="587">
        <f t="shared" si="4"/>
        <v>0.027957426364049486</v>
      </c>
      <c r="N32" s="585">
        <f>SUM(N33:N36)</f>
        <v>2586.6110000000003</v>
      </c>
      <c r="O32" s="586">
        <f>SUM(O33:O36)</f>
        <v>702.4159999999999</v>
      </c>
      <c r="P32" s="586">
        <f t="shared" si="18"/>
        <v>3289.027</v>
      </c>
      <c r="Q32" s="588">
        <f t="shared" si="7"/>
        <v>0.399449442038633</v>
      </c>
    </row>
    <row r="33" spans="1:17" ht="18" customHeight="1">
      <c r="A33" s="590" t="s">
        <v>230</v>
      </c>
      <c r="B33" s="591">
        <v>591.967</v>
      </c>
      <c r="C33" s="592">
        <v>452.942</v>
      </c>
      <c r="D33" s="592">
        <f t="shared" si="15"/>
        <v>1044.909</v>
      </c>
      <c r="E33" s="593">
        <f t="shared" si="1"/>
        <v>0.02387462195699155</v>
      </c>
      <c r="F33" s="591">
        <v>377.862</v>
      </c>
      <c r="G33" s="592">
        <v>115.56299999999999</v>
      </c>
      <c r="H33" s="592">
        <f t="shared" si="16"/>
        <v>493.425</v>
      </c>
      <c r="I33" s="594">
        <f t="shared" si="6"/>
        <v>1.1176652986776108</v>
      </c>
      <c r="J33" s="591">
        <v>2373.971</v>
      </c>
      <c r="K33" s="592">
        <v>1575.0829999999999</v>
      </c>
      <c r="L33" s="592">
        <f t="shared" si="17"/>
        <v>3949.054</v>
      </c>
      <c r="M33" s="593">
        <f t="shared" si="4"/>
        <v>0.02398642973386901</v>
      </c>
      <c r="N33" s="592">
        <v>2362.9020000000005</v>
      </c>
      <c r="O33" s="592">
        <v>619.986</v>
      </c>
      <c r="P33" s="592">
        <f t="shared" si="18"/>
        <v>2982.8880000000004</v>
      </c>
      <c r="Q33" s="594">
        <f t="shared" si="7"/>
        <v>0.32390287533423967</v>
      </c>
    </row>
    <row r="34" spans="1:17" ht="18" customHeight="1">
      <c r="A34" s="590" t="s">
        <v>246</v>
      </c>
      <c r="B34" s="591">
        <v>62.216</v>
      </c>
      <c r="C34" s="592">
        <v>10.445</v>
      </c>
      <c r="D34" s="592">
        <f t="shared" si="15"/>
        <v>72.661</v>
      </c>
      <c r="E34" s="593">
        <f t="shared" si="1"/>
        <v>0.0016601961568107491</v>
      </c>
      <c r="F34" s="591">
        <v>0</v>
      </c>
      <c r="G34" s="592"/>
      <c r="H34" s="592">
        <f t="shared" si="16"/>
        <v>0</v>
      </c>
      <c r="I34" s="594" t="str">
        <f t="shared" si="6"/>
        <v>         /0</v>
      </c>
      <c r="J34" s="591">
        <v>492.01200000000006</v>
      </c>
      <c r="K34" s="592">
        <v>17.484</v>
      </c>
      <c r="L34" s="592">
        <f t="shared" si="17"/>
        <v>509.49600000000004</v>
      </c>
      <c r="M34" s="593">
        <f t="shared" si="4"/>
        <v>0.003094662672044324</v>
      </c>
      <c r="N34" s="592">
        <v>109.691</v>
      </c>
      <c r="O34" s="592">
        <v>43.477999999999994</v>
      </c>
      <c r="P34" s="592">
        <f t="shared" si="18"/>
        <v>153.16899999999998</v>
      </c>
      <c r="Q34" s="594">
        <f t="shared" si="7"/>
        <v>2.3263649955278165</v>
      </c>
    </row>
    <row r="35" spans="1:17" ht="18" customHeight="1">
      <c r="A35" s="590" t="s">
        <v>231</v>
      </c>
      <c r="B35" s="591">
        <v>23.957</v>
      </c>
      <c r="C35" s="592">
        <v>12.579</v>
      </c>
      <c r="D35" s="592">
        <f t="shared" si="15"/>
        <v>36.536</v>
      </c>
      <c r="E35" s="593">
        <f t="shared" si="1"/>
        <v>0.0008347934488272599</v>
      </c>
      <c r="F35" s="591">
        <v>28.082</v>
      </c>
      <c r="G35" s="592">
        <v>13.015</v>
      </c>
      <c r="H35" s="592">
        <f t="shared" si="16"/>
        <v>41.097</v>
      </c>
      <c r="I35" s="594">
        <f t="shared" si="6"/>
        <v>-0.11098133683723876</v>
      </c>
      <c r="J35" s="591">
        <v>75.26400000000001</v>
      </c>
      <c r="K35" s="592">
        <v>62.764</v>
      </c>
      <c r="L35" s="592">
        <f t="shared" si="17"/>
        <v>138.02800000000002</v>
      </c>
      <c r="M35" s="593">
        <f t="shared" si="4"/>
        <v>0.0008383777287690855</v>
      </c>
      <c r="N35" s="592">
        <v>92.216</v>
      </c>
      <c r="O35" s="592">
        <v>37.607</v>
      </c>
      <c r="P35" s="592">
        <f t="shared" si="18"/>
        <v>129.82299999999998</v>
      </c>
      <c r="Q35" s="594">
        <f t="shared" si="7"/>
        <v>0.06320143580105242</v>
      </c>
    </row>
    <row r="36" spans="1:17" ht="18" customHeight="1" thickBot="1">
      <c r="A36" s="590" t="s">
        <v>221</v>
      </c>
      <c r="B36" s="591">
        <v>2.463</v>
      </c>
      <c r="C36" s="592">
        <v>0</v>
      </c>
      <c r="D36" s="592">
        <f t="shared" si="15"/>
        <v>2.463</v>
      </c>
      <c r="E36" s="593">
        <f t="shared" si="1"/>
        <v>5.627589950901962E-05</v>
      </c>
      <c r="F36" s="591">
        <v>1.802</v>
      </c>
      <c r="G36" s="592">
        <v>0</v>
      </c>
      <c r="H36" s="592">
        <f t="shared" si="16"/>
        <v>1.802</v>
      </c>
      <c r="I36" s="594">
        <f t="shared" si="6"/>
        <v>0.3668146503884573</v>
      </c>
      <c r="J36" s="591">
        <v>6.2490000000000006</v>
      </c>
      <c r="K36" s="592">
        <v>0</v>
      </c>
      <c r="L36" s="592">
        <f t="shared" si="17"/>
        <v>6.2490000000000006</v>
      </c>
      <c r="M36" s="593">
        <f t="shared" si="4"/>
        <v>3.795622936707056E-05</v>
      </c>
      <c r="N36" s="591">
        <v>21.802</v>
      </c>
      <c r="O36" s="592">
        <v>1.345</v>
      </c>
      <c r="P36" s="592">
        <f t="shared" si="18"/>
        <v>23.147</v>
      </c>
      <c r="Q36" s="594">
        <f t="shared" si="7"/>
        <v>-0.7300298094785501</v>
      </c>
    </row>
    <row r="37" spans="1:17" ht="18" customHeight="1" thickBot="1">
      <c r="A37" s="610" t="s">
        <v>200</v>
      </c>
      <c r="B37" s="611">
        <v>65.387</v>
      </c>
      <c r="C37" s="612">
        <v>43.592</v>
      </c>
      <c r="D37" s="612">
        <f t="shared" si="15"/>
        <v>108.979</v>
      </c>
      <c r="E37" s="613">
        <f t="shared" si="1"/>
        <v>0.002490008628742773</v>
      </c>
      <c r="F37" s="611">
        <v>37.494</v>
      </c>
      <c r="G37" s="612">
        <v>1.638</v>
      </c>
      <c r="H37" s="612">
        <f t="shared" si="16"/>
        <v>39.132</v>
      </c>
      <c r="I37" s="614">
        <f t="shared" si="6"/>
        <v>1.7849074925891855</v>
      </c>
      <c r="J37" s="611">
        <v>190.644</v>
      </c>
      <c r="K37" s="612">
        <v>45.911</v>
      </c>
      <c r="L37" s="612">
        <f t="shared" si="17"/>
        <v>236.555</v>
      </c>
      <c r="M37" s="613">
        <f t="shared" si="4"/>
        <v>0.0014368276264886183</v>
      </c>
      <c r="N37" s="611">
        <v>149.816</v>
      </c>
      <c r="O37" s="612">
        <v>5.015</v>
      </c>
      <c r="P37" s="612">
        <f t="shared" si="18"/>
        <v>154.831</v>
      </c>
      <c r="Q37" s="614">
        <f t="shared" si="7"/>
        <v>0.5278271147250875</v>
      </c>
    </row>
    <row r="38" ht="14.25">
      <c r="A38" s="217" t="s">
        <v>247</v>
      </c>
    </row>
    <row r="39" ht="14.25">
      <c r="A39" s="217"/>
    </row>
  </sheetData>
  <sheetProtection/>
  <mergeCells count="13"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</mergeCells>
  <conditionalFormatting sqref="Q38:Q65536 I38:I65536 Q3:Q6 I3:I6">
    <cfRule type="cellIs" priority="1" dxfId="0" operator="lessThan" stopIfTrue="1">
      <formula>0</formula>
    </cfRule>
  </conditionalFormatting>
  <conditionalFormatting sqref="I7:I37 Q7:Q37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41" bottom="0.2" header="0.17" footer="0.17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9"/>
  <sheetViews>
    <sheetView showGridLines="0" zoomScale="92" zoomScaleNormal="92" zoomScalePageLayoutView="0" workbookViewId="0" topLeftCell="A1">
      <selection activeCell="N57" sqref="N57:O57"/>
    </sheetView>
  </sheetViews>
  <sheetFormatPr defaultColWidth="9.140625" defaultRowHeight="12.75"/>
  <cols>
    <col min="1" max="1" width="25.28125" style="615" customWidth="1"/>
    <col min="2" max="2" width="8.421875" style="615" bestFit="1" customWidth="1"/>
    <col min="3" max="3" width="9.28125" style="615" bestFit="1" customWidth="1"/>
    <col min="4" max="4" width="8.421875" style="615" customWidth="1"/>
    <col min="5" max="5" width="9.8515625" style="615" customWidth="1"/>
    <col min="6" max="6" width="8.421875" style="615" bestFit="1" customWidth="1"/>
    <col min="7" max="7" width="9.28125" style="615" bestFit="1" customWidth="1"/>
    <col min="8" max="8" width="8.421875" style="615" bestFit="1" customWidth="1"/>
    <col min="9" max="9" width="8.7109375" style="615" customWidth="1"/>
    <col min="10" max="10" width="10.00390625" style="615" customWidth="1"/>
    <col min="11" max="11" width="9.8515625" style="615" customWidth="1"/>
    <col min="12" max="12" width="9.00390625" style="615" customWidth="1"/>
    <col min="13" max="13" width="10.8515625" style="615" bestFit="1" customWidth="1"/>
    <col min="14" max="14" width="9.140625" style="615" customWidth="1"/>
    <col min="15" max="15" width="10.00390625" style="615" customWidth="1"/>
    <col min="16" max="16" width="9.28125" style="615" customWidth="1"/>
    <col min="17" max="17" width="9.7109375" style="615" customWidth="1"/>
    <col min="18" max="16384" width="9.140625" style="615" customWidth="1"/>
  </cols>
  <sheetData>
    <row r="1" spans="16:17" ht="20.25" thickBot="1">
      <c r="P1" s="1003" t="s">
        <v>0</v>
      </c>
      <c r="Q1" s="1004"/>
    </row>
    <row r="2" ht="3.75" customHeight="1" thickBot="1"/>
    <row r="3" spans="1:17" ht="24" customHeight="1" thickBot="1">
      <c r="A3" s="1005" t="s">
        <v>248</v>
      </c>
      <c r="B3" s="1006"/>
      <c r="C3" s="1006"/>
      <c r="D3" s="1006"/>
      <c r="E3" s="1006"/>
      <c r="F3" s="1006"/>
      <c r="G3" s="1006"/>
      <c r="H3" s="1006"/>
      <c r="I3" s="1006"/>
      <c r="J3" s="1006"/>
      <c r="K3" s="1006"/>
      <c r="L3" s="1006"/>
      <c r="M3" s="1006"/>
      <c r="N3" s="1006"/>
      <c r="O3" s="1006"/>
      <c r="P3" s="1006"/>
      <c r="Q3" s="1007"/>
    </row>
    <row r="4" spans="1:17" ht="15.75" customHeight="1" thickBot="1">
      <c r="A4" s="1008" t="s">
        <v>235</v>
      </c>
      <c r="B4" s="1000" t="s">
        <v>39</v>
      </c>
      <c r="C4" s="1001"/>
      <c r="D4" s="1001"/>
      <c r="E4" s="1001"/>
      <c r="F4" s="1001"/>
      <c r="G4" s="1001"/>
      <c r="H4" s="1001"/>
      <c r="I4" s="1002"/>
      <c r="J4" s="1000" t="s">
        <v>40</v>
      </c>
      <c r="K4" s="1001"/>
      <c r="L4" s="1001"/>
      <c r="M4" s="1001"/>
      <c r="N4" s="1001"/>
      <c r="O4" s="1001"/>
      <c r="P4" s="1001"/>
      <c r="Q4" s="1002"/>
    </row>
    <row r="5" spans="1:17" s="616" customFormat="1" ht="26.25" customHeight="1">
      <c r="A5" s="1009"/>
      <c r="B5" s="1011" t="s">
        <v>41</v>
      </c>
      <c r="C5" s="1012"/>
      <c r="D5" s="1012"/>
      <c r="E5" s="998" t="s">
        <v>42</v>
      </c>
      <c r="F5" s="1011" t="s">
        <v>43</v>
      </c>
      <c r="G5" s="1012"/>
      <c r="H5" s="1012"/>
      <c r="I5" s="996" t="s">
        <v>44</v>
      </c>
      <c r="J5" s="994" t="s">
        <v>204</v>
      </c>
      <c r="K5" s="995"/>
      <c r="L5" s="995"/>
      <c r="M5" s="998" t="s">
        <v>42</v>
      </c>
      <c r="N5" s="994" t="s">
        <v>236</v>
      </c>
      <c r="O5" s="995"/>
      <c r="P5" s="995"/>
      <c r="Q5" s="998" t="s">
        <v>44</v>
      </c>
    </row>
    <row r="6" spans="1:17" s="619" customFormat="1" ht="14.25" thickBot="1">
      <c r="A6" s="1010"/>
      <c r="B6" s="617" t="s">
        <v>14</v>
      </c>
      <c r="C6" s="618" t="s">
        <v>15</v>
      </c>
      <c r="D6" s="618" t="s">
        <v>13</v>
      </c>
      <c r="E6" s="999"/>
      <c r="F6" s="617" t="s">
        <v>14</v>
      </c>
      <c r="G6" s="618" t="s">
        <v>15</v>
      </c>
      <c r="H6" s="618" t="s">
        <v>13</v>
      </c>
      <c r="I6" s="997"/>
      <c r="J6" s="617" t="s">
        <v>14</v>
      </c>
      <c r="K6" s="618" t="s">
        <v>15</v>
      </c>
      <c r="L6" s="618" t="s">
        <v>13</v>
      </c>
      <c r="M6" s="999"/>
      <c r="N6" s="617" t="s">
        <v>14</v>
      </c>
      <c r="O6" s="618" t="s">
        <v>15</v>
      </c>
      <c r="P6" s="618" t="s">
        <v>13</v>
      </c>
      <c r="Q6" s="999"/>
    </row>
    <row r="7" spans="1:17" s="626" customFormat="1" ht="18" customHeight="1" thickBot="1">
      <c r="A7" s="620" t="s">
        <v>4</v>
      </c>
      <c r="B7" s="621">
        <f>B8+B22+B33+B41+B50+B57</f>
        <v>28129.269999999997</v>
      </c>
      <c r="C7" s="622">
        <f>C8+C22+C33+C41+C50+C57</f>
        <v>15637.245000000003</v>
      </c>
      <c r="D7" s="623">
        <f aca="true" t="shared" si="0" ref="D7:D14">C7+B7</f>
        <v>43766.515</v>
      </c>
      <c r="E7" s="624">
        <f aca="true" t="shared" si="1" ref="E7:E57">D7/$D$7</f>
        <v>1</v>
      </c>
      <c r="F7" s="621">
        <f>F8+F22+F33+F41+F50+F57</f>
        <v>28613.038999999997</v>
      </c>
      <c r="G7" s="622">
        <f>G8+G22+G33+G41+G50+G57</f>
        <v>12279.337000000001</v>
      </c>
      <c r="H7" s="623">
        <f aca="true" t="shared" si="2" ref="H7:H14">G7+F7</f>
        <v>40892.376</v>
      </c>
      <c r="I7" s="625">
        <f>IF(ISERROR(D7/H7-1),"         /0",(D7/H7-1))</f>
        <v>0.07028544880835486</v>
      </c>
      <c r="J7" s="621">
        <f>J8+J22+J33+J41+J50+J57</f>
        <v>104150.62099999998</v>
      </c>
      <c r="K7" s="622">
        <f>K8+K22+K33+K41+K50+K57</f>
        <v>60486.386</v>
      </c>
      <c r="L7" s="623">
        <f aca="true" t="shared" si="3" ref="L7:L14">K7+J7</f>
        <v>164637.00699999998</v>
      </c>
      <c r="M7" s="624">
        <f aca="true" t="shared" si="4" ref="M7:M57">L7/$L$7</f>
        <v>1</v>
      </c>
      <c r="N7" s="621">
        <f>N8+N22+N33+N41+N50+N57</f>
        <v>96452.37499999999</v>
      </c>
      <c r="O7" s="622">
        <f>O8+O22+O33+O41+O50+O57</f>
        <v>45680.83299999999</v>
      </c>
      <c r="P7" s="623">
        <f aca="true" t="shared" si="5" ref="P7:P14">O7+N7</f>
        <v>142133.20799999998</v>
      </c>
      <c r="Q7" s="625">
        <f>IF(ISERROR(L7/P7-1),"         /0",(L7/P7-1))</f>
        <v>0.15832893182851393</v>
      </c>
    </row>
    <row r="8" spans="1:17" s="632" customFormat="1" ht="18" customHeight="1">
      <c r="A8" s="627" t="s">
        <v>206</v>
      </c>
      <c r="B8" s="628">
        <f>SUM(B9:B21)</f>
        <v>19458.584</v>
      </c>
      <c r="C8" s="629">
        <f>SUM(C9:C21)</f>
        <v>8275.997000000001</v>
      </c>
      <c r="D8" s="629">
        <f t="shared" si="0"/>
        <v>27734.581</v>
      </c>
      <c r="E8" s="630">
        <f t="shared" si="1"/>
        <v>0.6336940695415205</v>
      </c>
      <c r="F8" s="628">
        <f>SUM(F9:F21)</f>
        <v>21424.415</v>
      </c>
      <c r="G8" s="629">
        <f>SUM(G9:G21)</f>
        <v>7095.3240000000005</v>
      </c>
      <c r="H8" s="629">
        <f t="shared" si="2"/>
        <v>28519.739</v>
      </c>
      <c r="I8" s="631">
        <f>IF(ISERROR(D8/H8-1),"         /0",IF(D8/H8&gt;5,"  *  ",(D8/H8-1)))</f>
        <v>-0.027530336094590546</v>
      </c>
      <c r="J8" s="628">
        <f>SUM(J9:J21)</f>
        <v>72159.74999999999</v>
      </c>
      <c r="K8" s="629">
        <f>SUM(K9:K21)</f>
        <v>32157.454</v>
      </c>
      <c r="L8" s="629">
        <f t="shared" si="3"/>
        <v>104317.20399999998</v>
      </c>
      <c r="M8" s="630">
        <f t="shared" si="4"/>
        <v>0.6336194146192173</v>
      </c>
      <c r="N8" s="628">
        <f>SUM(N9:N21)</f>
        <v>67452.87599999997</v>
      </c>
      <c r="O8" s="629">
        <f>SUM(O9:O21)</f>
        <v>25409.720999999998</v>
      </c>
      <c r="P8" s="629">
        <f t="shared" si="5"/>
        <v>92862.59699999998</v>
      </c>
      <c r="Q8" s="631">
        <f>IF(ISERROR(L8/P8-1),"         /0",IF(L8/P8&gt;5,"  *  ",(L8/P8-1)))</f>
        <v>0.1233500609508047</v>
      </c>
    </row>
    <row r="9" spans="1:17" ht="18" customHeight="1">
      <c r="A9" s="633" t="s">
        <v>63</v>
      </c>
      <c r="B9" s="634">
        <v>6018.612</v>
      </c>
      <c r="C9" s="635">
        <v>4263.89</v>
      </c>
      <c r="D9" s="635">
        <f t="shared" si="0"/>
        <v>10282.502</v>
      </c>
      <c r="E9" s="636">
        <f t="shared" si="1"/>
        <v>0.23493993067531194</v>
      </c>
      <c r="F9" s="634">
        <v>5275.795</v>
      </c>
      <c r="G9" s="635">
        <v>2492.924</v>
      </c>
      <c r="H9" s="635">
        <f t="shared" si="2"/>
        <v>7768.719</v>
      </c>
      <c r="I9" s="637">
        <f aca="true" t="shared" si="6" ref="I9:I57">IF(ISERROR(D9/H9-1),"         /0",IF(D9/H9&gt;5,"  *  ",(D9/H9-1)))</f>
        <v>0.32357754219196244</v>
      </c>
      <c r="J9" s="634">
        <v>20307.652000000002</v>
      </c>
      <c r="K9" s="635">
        <v>15907.86</v>
      </c>
      <c r="L9" s="635">
        <f t="shared" si="3"/>
        <v>36215.512</v>
      </c>
      <c r="M9" s="636">
        <f t="shared" si="4"/>
        <v>0.21997188031971454</v>
      </c>
      <c r="N9" s="635">
        <v>18477.668</v>
      </c>
      <c r="O9" s="635">
        <v>9410.894</v>
      </c>
      <c r="P9" s="635">
        <f t="shared" si="5"/>
        <v>27888.562</v>
      </c>
      <c r="Q9" s="637">
        <f aca="true" t="shared" si="7" ref="Q9:Q57">IF(ISERROR(L9/P9-1),"         /0",IF(L9/P9&gt;5,"  *  ",(L9/P9-1)))</f>
        <v>0.2985793960979415</v>
      </c>
    </row>
    <row r="10" spans="1:17" ht="18" customHeight="1">
      <c r="A10" s="633" t="s">
        <v>94</v>
      </c>
      <c r="B10" s="634">
        <v>5102.89</v>
      </c>
      <c r="C10" s="635">
        <v>1070.302</v>
      </c>
      <c r="D10" s="635">
        <f t="shared" si="0"/>
        <v>6173.192</v>
      </c>
      <c r="E10" s="636">
        <f t="shared" si="1"/>
        <v>0.14104828771493458</v>
      </c>
      <c r="F10" s="634">
        <v>5805.533</v>
      </c>
      <c r="G10" s="635">
        <v>1083.098</v>
      </c>
      <c r="H10" s="635">
        <f t="shared" si="2"/>
        <v>6888.631</v>
      </c>
      <c r="I10" s="637">
        <f t="shared" si="6"/>
        <v>-0.10385793635919827</v>
      </c>
      <c r="J10" s="634">
        <v>17297.25</v>
      </c>
      <c r="K10" s="635">
        <v>4306.172</v>
      </c>
      <c r="L10" s="635">
        <f t="shared" si="3"/>
        <v>21603.422</v>
      </c>
      <c r="M10" s="636">
        <f t="shared" si="4"/>
        <v>0.1312185054481706</v>
      </c>
      <c r="N10" s="635">
        <v>18125.869</v>
      </c>
      <c r="O10" s="635">
        <v>4305.082</v>
      </c>
      <c r="P10" s="635">
        <f t="shared" si="5"/>
        <v>22430.951</v>
      </c>
      <c r="Q10" s="637">
        <f t="shared" si="7"/>
        <v>-0.03689228334545436</v>
      </c>
    </row>
    <row r="11" spans="1:17" ht="18" customHeight="1">
      <c r="A11" s="633" t="s">
        <v>95</v>
      </c>
      <c r="B11" s="634">
        <v>2446.5860000000002</v>
      </c>
      <c r="C11" s="635">
        <v>955.762</v>
      </c>
      <c r="D11" s="635">
        <f>C11+B11</f>
        <v>3402.348</v>
      </c>
      <c r="E11" s="636">
        <f t="shared" si="1"/>
        <v>0.07773860907134142</v>
      </c>
      <c r="F11" s="634">
        <v>2552.071</v>
      </c>
      <c r="G11" s="635">
        <v>1440.486</v>
      </c>
      <c r="H11" s="635">
        <f>G11+F11</f>
        <v>3992.557</v>
      </c>
      <c r="I11" s="637">
        <f>IF(ISERROR(D11/H11-1),"         /0",IF(D11/H11&gt;5,"  *  ",(D11/H11-1)))</f>
        <v>-0.147827319685104</v>
      </c>
      <c r="J11" s="634">
        <v>10539.665</v>
      </c>
      <c r="K11" s="635">
        <v>3534.575</v>
      </c>
      <c r="L11" s="635">
        <f>K11+J11</f>
        <v>14074.240000000002</v>
      </c>
      <c r="M11" s="636">
        <f t="shared" si="4"/>
        <v>0.08548649089569518</v>
      </c>
      <c r="N11" s="635">
        <v>2552.071</v>
      </c>
      <c r="O11" s="635">
        <v>1440.486</v>
      </c>
      <c r="P11" s="635">
        <f>O11+N11</f>
        <v>3992.557</v>
      </c>
      <c r="Q11" s="637">
        <f>IF(ISERROR(L11/P11-1),"         /0",IF(L11/P11&gt;5,"  *  ",(L11/P11-1)))</f>
        <v>2.5251193658600246</v>
      </c>
    </row>
    <row r="12" spans="1:17" ht="18" customHeight="1">
      <c r="A12" s="633" t="s">
        <v>96</v>
      </c>
      <c r="B12" s="634">
        <v>1133.773</v>
      </c>
      <c r="C12" s="635">
        <v>520.394</v>
      </c>
      <c r="D12" s="635">
        <f>C12+B12</f>
        <v>1654.167</v>
      </c>
      <c r="E12" s="636">
        <f t="shared" si="1"/>
        <v>0.03779526425624704</v>
      </c>
      <c r="F12" s="634">
        <v>450.596</v>
      </c>
      <c r="G12" s="635">
        <v>211.385</v>
      </c>
      <c r="H12" s="635">
        <f>G12+F12</f>
        <v>661.981</v>
      </c>
      <c r="I12" s="637">
        <f>IF(ISERROR(D12/H12-1),"         /0",IF(D12/H12&gt;5,"  *  ",(D12/H12-1)))</f>
        <v>1.4988134100525543</v>
      </c>
      <c r="J12" s="634">
        <v>1528.797</v>
      </c>
      <c r="K12" s="635">
        <v>769.378</v>
      </c>
      <c r="L12" s="635">
        <f>K12+J12</f>
        <v>2298.175</v>
      </c>
      <c r="M12" s="636">
        <f t="shared" si="4"/>
        <v>0.01395904263492837</v>
      </c>
      <c r="N12" s="635">
        <v>892.544</v>
      </c>
      <c r="O12" s="635">
        <v>420.506</v>
      </c>
      <c r="P12" s="635">
        <f>O12+N12</f>
        <v>1313.05</v>
      </c>
      <c r="Q12" s="637">
        <f>IF(ISERROR(L12/P12-1),"         /0",IF(L12/P12&gt;5,"  *  ",(L12/P12-1)))</f>
        <v>0.7502570351471767</v>
      </c>
    </row>
    <row r="13" spans="1:17" ht="18" customHeight="1">
      <c r="A13" s="633" t="s">
        <v>98</v>
      </c>
      <c r="B13" s="634">
        <v>1297.841</v>
      </c>
      <c r="C13" s="635">
        <v>258.291</v>
      </c>
      <c r="D13" s="635">
        <f t="shared" si="0"/>
        <v>1556.1319999999998</v>
      </c>
      <c r="E13" s="636">
        <f t="shared" si="1"/>
        <v>0.03555530980705226</v>
      </c>
      <c r="F13" s="634">
        <v>847.161</v>
      </c>
      <c r="G13" s="635">
        <v>103.573</v>
      </c>
      <c r="H13" s="635">
        <f t="shared" si="2"/>
        <v>950.7339999999999</v>
      </c>
      <c r="I13" s="637">
        <f t="shared" si="6"/>
        <v>0.6367690647436612</v>
      </c>
      <c r="J13" s="634">
        <v>4311.695</v>
      </c>
      <c r="K13" s="635">
        <v>1135.373</v>
      </c>
      <c r="L13" s="635">
        <f t="shared" si="3"/>
        <v>5447.067999999999</v>
      </c>
      <c r="M13" s="636">
        <f t="shared" si="4"/>
        <v>0.033085319632906104</v>
      </c>
      <c r="N13" s="635">
        <v>3095.927</v>
      </c>
      <c r="O13" s="635">
        <v>487.46099999999996</v>
      </c>
      <c r="P13" s="635">
        <f t="shared" si="5"/>
        <v>3583.388</v>
      </c>
      <c r="Q13" s="637">
        <f t="shared" si="7"/>
        <v>0.5200888098079246</v>
      </c>
    </row>
    <row r="14" spans="1:17" ht="18" customHeight="1">
      <c r="A14" s="633" t="s">
        <v>99</v>
      </c>
      <c r="B14" s="634">
        <v>758.303</v>
      </c>
      <c r="C14" s="635">
        <v>324.657</v>
      </c>
      <c r="D14" s="635">
        <f t="shared" si="0"/>
        <v>1082.96</v>
      </c>
      <c r="E14" s="636">
        <f t="shared" si="1"/>
        <v>0.024744030910388914</v>
      </c>
      <c r="F14" s="634">
        <v>3946.271</v>
      </c>
      <c r="G14" s="635">
        <v>1017.091</v>
      </c>
      <c r="H14" s="635">
        <f t="shared" si="2"/>
        <v>4963.362</v>
      </c>
      <c r="I14" s="637">
        <f t="shared" si="6"/>
        <v>-0.781809184983888</v>
      </c>
      <c r="J14" s="634">
        <v>9248.951</v>
      </c>
      <c r="K14" s="635">
        <v>2937.525</v>
      </c>
      <c r="L14" s="635">
        <f t="shared" si="3"/>
        <v>12186.475999999999</v>
      </c>
      <c r="M14" s="636">
        <f t="shared" si="4"/>
        <v>0.07402027176064978</v>
      </c>
      <c r="N14" s="635">
        <v>15929.662</v>
      </c>
      <c r="O14" s="635">
        <v>5950.499</v>
      </c>
      <c r="P14" s="635">
        <f t="shared" si="5"/>
        <v>21880.161</v>
      </c>
      <c r="Q14" s="637">
        <f t="shared" si="7"/>
        <v>-0.4430353597489526</v>
      </c>
    </row>
    <row r="15" spans="1:17" ht="18" customHeight="1">
      <c r="A15" s="633" t="s">
        <v>47</v>
      </c>
      <c r="B15" s="634">
        <v>699.352</v>
      </c>
      <c r="C15" s="635">
        <v>345.14199999999994</v>
      </c>
      <c r="D15" s="635">
        <f aca="true" t="shared" si="8" ref="D15:D21">C15+B15</f>
        <v>1044.494</v>
      </c>
      <c r="E15" s="636">
        <f t="shared" si="1"/>
        <v>0.023865139822076303</v>
      </c>
      <c r="F15" s="634">
        <v>449.168</v>
      </c>
      <c r="G15" s="635">
        <v>186.315</v>
      </c>
      <c r="H15" s="635">
        <f aca="true" t="shared" si="9" ref="H15:H21">G15+F15</f>
        <v>635.483</v>
      </c>
      <c r="I15" s="637">
        <f t="shared" si="6"/>
        <v>0.6436222526802449</v>
      </c>
      <c r="J15" s="634">
        <v>2515.6910000000003</v>
      </c>
      <c r="K15" s="635">
        <v>1266.5169999999998</v>
      </c>
      <c r="L15" s="635">
        <f aca="true" t="shared" si="10" ref="L15:L21">K15+J15</f>
        <v>3782.208</v>
      </c>
      <c r="M15" s="636">
        <f t="shared" si="4"/>
        <v>0.022973012379895855</v>
      </c>
      <c r="N15" s="635">
        <v>2114.215</v>
      </c>
      <c r="O15" s="635">
        <v>787.8370000000001</v>
      </c>
      <c r="P15" s="635">
        <f aca="true" t="shared" si="11" ref="P15:P21">O15+N15</f>
        <v>2902.052</v>
      </c>
      <c r="Q15" s="637">
        <f t="shared" si="7"/>
        <v>0.3032874669371879</v>
      </c>
    </row>
    <row r="16" spans="1:17" ht="18" customHeight="1">
      <c r="A16" s="633" t="s">
        <v>100</v>
      </c>
      <c r="B16" s="634">
        <v>1022.2579999999999</v>
      </c>
      <c r="C16" s="635">
        <v>0.645</v>
      </c>
      <c r="D16" s="635">
        <f t="shared" si="8"/>
        <v>1022.9029999999999</v>
      </c>
      <c r="E16" s="636">
        <f t="shared" si="1"/>
        <v>0.02337181747278713</v>
      </c>
      <c r="F16" s="634">
        <v>1143.5169999999998</v>
      </c>
      <c r="G16" s="635">
        <v>3.982</v>
      </c>
      <c r="H16" s="635">
        <f t="shared" si="9"/>
        <v>1147.4989999999998</v>
      </c>
      <c r="I16" s="637">
        <f t="shared" si="6"/>
        <v>-0.10858048678038057</v>
      </c>
      <c r="J16" s="634">
        <v>2337.757</v>
      </c>
      <c r="K16" s="635">
        <v>0.7010000000000001</v>
      </c>
      <c r="L16" s="635">
        <f t="shared" si="10"/>
        <v>2338.458</v>
      </c>
      <c r="M16" s="636">
        <f t="shared" si="4"/>
        <v>0.014203720309371273</v>
      </c>
      <c r="N16" s="635">
        <v>3274.1669999999995</v>
      </c>
      <c r="O16" s="635">
        <v>4.439</v>
      </c>
      <c r="P16" s="635">
        <f t="shared" si="11"/>
        <v>3278.6059999999993</v>
      </c>
      <c r="Q16" s="637">
        <f t="shared" si="7"/>
        <v>-0.2867523575568395</v>
      </c>
    </row>
    <row r="17" spans="1:17" ht="18" customHeight="1">
      <c r="A17" s="633" t="s">
        <v>102</v>
      </c>
      <c r="B17" s="634">
        <v>443.717</v>
      </c>
      <c r="C17" s="635">
        <v>138.426</v>
      </c>
      <c r="D17" s="635">
        <f t="shared" si="8"/>
        <v>582.143</v>
      </c>
      <c r="E17" s="636">
        <f t="shared" si="1"/>
        <v>0.01330110473726318</v>
      </c>
      <c r="F17" s="634">
        <v>316.768</v>
      </c>
      <c r="G17" s="635">
        <v>120.162</v>
      </c>
      <c r="H17" s="635">
        <f t="shared" si="9"/>
        <v>436.92999999999995</v>
      </c>
      <c r="I17" s="637">
        <f t="shared" si="6"/>
        <v>0.3323484310988032</v>
      </c>
      <c r="J17" s="634">
        <v>1418.29</v>
      </c>
      <c r="K17" s="635">
        <v>549.279</v>
      </c>
      <c r="L17" s="635">
        <f t="shared" si="10"/>
        <v>1967.569</v>
      </c>
      <c r="M17" s="636">
        <f t="shared" si="4"/>
        <v>0.011950952193877044</v>
      </c>
      <c r="N17" s="635">
        <v>1100.56</v>
      </c>
      <c r="O17" s="635">
        <v>479.06899999999996</v>
      </c>
      <c r="P17" s="635">
        <f t="shared" si="11"/>
        <v>1579.629</v>
      </c>
      <c r="Q17" s="637">
        <f t="shared" si="7"/>
        <v>0.24558931242715865</v>
      </c>
    </row>
    <row r="18" spans="1:17" ht="18" customHeight="1">
      <c r="A18" s="633" t="s">
        <v>72</v>
      </c>
      <c r="B18" s="634">
        <v>148.426</v>
      </c>
      <c r="C18" s="635">
        <v>124.995</v>
      </c>
      <c r="D18" s="635">
        <f t="shared" si="8"/>
        <v>273.421</v>
      </c>
      <c r="E18" s="636">
        <f t="shared" si="1"/>
        <v>0.006247264604001484</v>
      </c>
      <c r="F18" s="634">
        <v>125.14699999999999</v>
      </c>
      <c r="G18" s="635">
        <v>91.682</v>
      </c>
      <c r="H18" s="635">
        <f t="shared" si="9"/>
        <v>216.829</v>
      </c>
      <c r="I18" s="637">
        <f t="shared" si="6"/>
        <v>0.26099829819811915</v>
      </c>
      <c r="J18" s="634">
        <v>688.382</v>
      </c>
      <c r="K18" s="635">
        <v>539.2239999999999</v>
      </c>
      <c r="L18" s="635">
        <f t="shared" si="10"/>
        <v>1227.6059999999998</v>
      </c>
      <c r="M18" s="636">
        <f t="shared" si="4"/>
        <v>0.007456440215777246</v>
      </c>
      <c r="N18" s="635">
        <v>437.146</v>
      </c>
      <c r="O18" s="635">
        <v>338.06800000000004</v>
      </c>
      <c r="P18" s="635">
        <f t="shared" si="11"/>
        <v>775.214</v>
      </c>
      <c r="Q18" s="637">
        <f t="shared" si="7"/>
        <v>0.5835704721534953</v>
      </c>
    </row>
    <row r="19" spans="1:17" ht="18" customHeight="1">
      <c r="A19" s="633" t="s">
        <v>101</v>
      </c>
      <c r="B19" s="634">
        <v>157.07</v>
      </c>
      <c r="C19" s="635">
        <v>15.228</v>
      </c>
      <c r="D19" s="635">
        <f t="shared" si="8"/>
        <v>172.298</v>
      </c>
      <c r="E19" s="636">
        <f t="shared" si="1"/>
        <v>0.003936753931630152</v>
      </c>
      <c r="F19" s="634"/>
      <c r="G19" s="635"/>
      <c r="H19" s="635">
        <f t="shared" si="9"/>
        <v>0</v>
      </c>
      <c r="I19" s="637" t="str">
        <f t="shared" si="6"/>
        <v>         /0</v>
      </c>
      <c r="J19" s="634">
        <v>931.0929999999998</v>
      </c>
      <c r="K19" s="635">
        <v>41.72</v>
      </c>
      <c r="L19" s="635">
        <f t="shared" si="10"/>
        <v>972.8129999999999</v>
      </c>
      <c r="M19" s="636">
        <f t="shared" si="4"/>
        <v>0.005908835551171068</v>
      </c>
      <c r="N19" s="635"/>
      <c r="O19" s="635"/>
      <c r="P19" s="635">
        <f t="shared" si="11"/>
        <v>0</v>
      </c>
      <c r="Q19" s="637" t="str">
        <f t="shared" si="7"/>
        <v>         /0</v>
      </c>
    </row>
    <row r="20" spans="1:17" ht="18" customHeight="1">
      <c r="A20" s="633" t="s">
        <v>83</v>
      </c>
      <c r="B20" s="634">
        <v>73.581</v>
      </c>
      <c r="C20" s="635">
        <v>81.662</v>
      </c>
      <c r="D20" s="635">
        <f t="shared" si="8"/>
        <v>155.243</v>
      </c>
      <c r="E20" s="636">
        <f t="shared" si="1"/>
        <v>0.0035470724593904723</v>
      </c>
      <c r="F20" s="634">
        <v>70.175</v>
      </c>
      <c r="G20" s="635">
        <v>32.693</v>
      </c>
      <c r="H20" s="635">
        <f t="shared" si="9"/>
        <v>102.868</v>
      </c>
      <c r="I20" s="637">
        <f t="shared" si="6"/>
        <v>0.5091476455263055</v>
      </c>
      <c r="J20" s="634">
        <v>298.67</v>
      </c>
      <c r="K20" s="635">
        <v>245.651</v>
      </c>
      <c r="L20" s="635">
        <f t="shared" si="10"/>
        <v>544.321</v>
      </c>
      <c r="M20" s="636">
        <f t="shared" si="4"/>
        <v>0.003306188626230311</v>
      </c>
      <c r="N20" s="635">
        <v>239.16199999999998</v>
      </c>
      <c r="O20" s="635">
        <v>108.004</v>
      </c>
      <c r="P20" s="635">
        <f t="shared" si="11"/>
        <v>347.166</v>
      </c>
      <c r="Q20" s="637">
        <f t="shared" si="7"/>
        <v>0.5678983541014961</v>
      </c>
    </row>
    <row r="21" spans="1:17" ht="18" customHeight="1" thickBot="1">
      <c r="A21" s="633" t="s">
        <v>65</v>
      </c>
      <c r="B21" s="634">
        <v>156.175</v>
      </c>
      <c r="C21" s="635">
        <v>176.60299999999998</v>
      </c>
      <c r="D21" s="635">
        <f t="shared" si="8"/>
        <v>332.778</v>
      </c>
      <c r="E21" s="636">
        <f t="shared" si="1"/>
        <v>0.007603484079095629</v>
      </c>
      <c r="F21" s="634">
        <v>442.2129999999999</v>
      </c>
      <c r="G21" s="635">
        <v>311.933</v>
      </c>
      <c r="H21" s="635">
        <f t="shared" si="9"/>
        <v>754.146</v>
      </c>
      <c r="I21" s="637">
        <f t="shared" si="6"/>
        <v>-0.558735311199688</v>
      </c>
      <c r="J21" s="634">
        <v>735.8570000000001</v>
      </c>
      <c r="K21" s="635">
        <v>923.4790000000002</v>
      </c>
      <c r="L21" s="635">
        <f t="shared" si="10"/>
        <v>1659.3360000000002</v>
      </c>
      <c r="M21" s="636">
        <f t="shared" si="4"/>
        <v>0.010078754650830116</v>
      </c>
      <c r="N21" s="635">
        <v>1213.885</v>
      </c>
      <c r="O21" s="635">
        <v>1677.3759999999997</v>
      </c>
      <c r="P21" s="635">
        <f t="shared" si="11"/>
        <v>2891.2609999999995</v>
      </c>
      <c r="Q21" s="637">
        <f t="shared" si="7"/>
        <v>-0.4260857113902894</v>
      </c>
    </row>
    <row r="22" spans="1:17" s="632" customFormat="1" ht="18" customHeight="1">
      <c r="A22" s="627" t="s">
        <v>170</v>
      </c>
      <c r="B22" s="628">
        <f>SUM(B23:B32)</f>
        <v>2357.541</v>
      </c>
      <c r="C22" s="629">
        <f>SUM(C23:C32)</f>
        <v>4343.978</v>
      </c>
      <c r="D22" s="629">
        <f aca="true" t="shared" si="12" ref="D22:D42">C22+B22</f>
        <v>6701.519</v>
      </c>
      <c r="E22" s="630">
        <f t="shared" si="1"/>
        <v>0.15311977661461051</v>
      </c>
      <c r="F22" s="628">
        <f>SUM(F23:F32)</f>
        <v>2452.3540000000003</v>
      </c>
      <c r="G22" s="629">
        <f>SUM(G23:G32)</f>
        <v>2979.512</v>
      </c>
      <c r="H22" s="629">
        <f aca="true" t="shared" si="13" ref="H22:H31">G22+F22</f>
        <v>5431.866</v>
      </c>
      <c r="I22" s="631">
        <f t="shared" si="6"/>
        <v>0.23374159082716695</v>
      </c>
      <c r="J22" s="628">
        <f>SUM(J23:J32)</f>
        <v>8441.440999999999</v>
      </c>
      <c r="K22" s="629">
        <f>SUM(K23:K32)</f>
        <v>16999.34</v>
      </c>
      <c r="L22" s="629">
        <f aca="true" t="shared" si="14" ref="L22:L31">K22+J22</f>
        <v>25440.781</v>
      </c>
      <c r="M22" s="630">
        <f t="shared" si="4"/>
        <v>0.15452650326666836</v>
      </c>
      <c r="N22" s="628">
        <f>SUM(N23:N32)</f>
        <v>9436.628999999997</v>
      </c>
      <c r="O22" s="629">
        <f>SUM(O23:O32)</f>
        <v>11977.726999999999</v>
      </c>
      <c r="P22" s="629">
        <f aca="true" t="shared" si="15" ref="P22:P31">O22+N22</f>
        <v>21414.355999999996</v>
      </c>
      <c r="Q22" s="631">
        <f t="shared" si="7"/>
        <v>0.1880245663236384</v>
      </c>
    </row>
    <row r="23" spans="1:17" ht="18" customHeight="1">
      <c r="A23" s="638" t="s">
        <v>47</v>
      </c>
      <c r="B23" s="639">
        <v>1106.575</v>
      </c>
      <c r="C23" s="640">
        <v>1092.867</v>
      </c>
      <c r="D23" s="640">
        <f t="shared" si="12"/>
        <v>2199.442</v>
      </c>
      <c r="E23" s="641">
        <f t="shared" si="1"/>
        <v>0.050253989836750765</v>
      </c>
      <c r="F23" s="639">
        <v>791.0340000000001</v>
      </c>
      <c r="G23" s="640">
        <v>740.83</v>
      </c>
      <c r="H23" s="640">
        <f t="shared" si="13"/>
        <v>1531.864</v>
      </c>
      <c r="I23" s="642">
        <f t="shared" si="6"/>
        <v>0.43579456139709527</v>
      </c>
      <c r="J23" s="639">
        <v>4214.000999999999</v>
      </c>
      <c r="K23" s="640">
        <v>4072.7139999999995</v>
      </c>
      <c r="L23" s="640">
        <f t="shared" si="14"/>
        <v>8286.714999999998</v>
      </c>
      <c r="M23" s="641">
        <f t="shared" si="4"/>
        <v>0.05033324615771228</v>
      </c>
      <c r="N23" s="640">
        <v>3245.0649999999996</v>
      </c>
      <c r="O23" s="640">
        <v>3668.4189999999994</v>
      </c>
      <c r="P23" s="640">
        <f t="shared" si="15"/>
        <v>6913.483999999999</v>
      </c>
      <c r="Q23" s="642">
        <f t="shared" si="7"/>
        <v>0.1986308205819236</v>
      </c>
    </row>
    <row r="24" spans="1:17" ht="18" customHeight="1">
      <c r="A24" s="638" t="s">
        <v>63</v>
      </c>
      <c r="B24" s="639">
        <v>438.269</v>
      </c>
      <c r="C24" s="640">
        <v>934.8960000000001</v>
      </c>
      <c r="D24" s="640">
        <f>C24+B24</f>
        <v>1373.165</v>
      </c>
      <c r="E24" s="641">
        <f t="shared" si="1"/>
        <v>0.031374785038287833</v>
      </c>
      <c r="F24" s="639">
        <v>571.531</v>
      </c>
      <c r="G24" s="640">
        <v>714.297</v>
      </c>
      <c r="H24" s="640">
        <f>G24+F24</f>
        <v>1285.828</v>
      </c>
      <c r="I24" s="642">
        <f>IF(ISERROR(D24/H24-1),"         /0",IF(D24/H24&gt;5,"  *  ",(D24/H24-1)))</f>
        <v>0.06792277038608585</v>
      </c>
      <c r="J24" s="639">
        <v>1990.0059999999996</v>
      </c>
      <c r="K24" s="640">
        <v>3403.14</v>
      </c>
      <c r="L24" s="640">
        <f>K24+J24</f>
        <v>5393.146</v>
      </c>
      <c r="M24" s="641">
        <f t="shared" si="4"/>
        <v>0.03275779910163212</v>
      </c>
      <c r="N24" s="640">
        <v>1866.4819999999995</v>
      </c>
      <c r="O24" s="640">
        <v>3174.3549999999996</v>
      </c>
      <c r="P24" s="640">
        <f>O24+N24</f>
        <v>5040.8369999999995</v>
      </c>
      <c r="Q24" s="642">
        <f>IF(ISERROR(L24/P24-1),"         /0",IF(L24/P24&gt;5,"  *  ",(L24/P24-1)))</f>
        <v>0.06989097247143694</v>
      </c>
    </row>
    <row r="25" spans="1:17" ht="18" customHeight="1">
      <c r="A25" s="638" t="s">
        <v>95</v>
      </c>
      <c r="B25" s="639"/>
      <c r="C25" s="640">
        <v>1045.234</v>
      </c>
      <c r="D25" s="640">
        <f>C25+B25</f>
        <v>1045.234</v>
      </c>
      <c r="E25" s="641">
        <f t="shared" si="1"/>
        <v>0.023882047725298665</v>
      </c>
      <c r="F25" s="639"/>
      <c r="G25" s="640"/>
      <c r="H25" s="640">
        <f>G25+F25</f>
        <v>0</v>
      </c>
      <c r="I25" s="642" t="str">
        <f>IF(ISERROR(D25/H25-1),"         /0",IF(D25/H25&gt;5,"  *  ",(D25/H25-1)))</f>
        <v>         /0</v>
      </c>
      <c r="J25" s="639">
        <v>32.515</v>
      </c>
      <c r="K25" s="640">
        <v>4903.018</v>
      </c>
      <c r="L25" s="640">
        <f>K25+J25</f>
        <v>4935.533</v>
      </c>
      <c r="M25" s="641">
        <f t="shared" si="4"/>
        <v>0.02997827213902158</v>
      </c>
      <c r="N25" s="640"/>
      <c r="O25" s="640"/>
      <c r="P25" s="640">
        <f>O25+N25</f>
        <v>0</v>
      </c>
      <c r="Q25" s="642" t="str">
        <f>IF(ISERROR(L25/P25-1),"         /0",IF(L25/P25&gt;5,"  *  ",(L25/P25-1)))</f>
        <v>         /0</v>
      </c>
    </row>
    <row r="26" spans="1:17" ht="18" customHeight="1">
      <c r="A26" s="638" t="s">
        <v>58</v>
      </c>
      <c r="B26" s="639">
        <v>205.878</v>
      </c>
      <c r="C26" s="640">
        <v>288.975</v>
      </c>
      <c r="D26" s="640">
        <f>C26+B26</f>
        <v>494.853</v>
      </c>
      <c r="E26" s="641">
        <f t="shared" si="1"/>
        <v>0.011306657612560653</v>
      </c>
      <c r="F26" s="639">
        <v>425.90900000000005</v>
      </c>
      <c r="G26" s="640">
        <v>153.023</v>
      </c>
      <c r="H26" s="640">
        <f>G26+F26</f>
        <v>578.932</v>
      </c>
      <c r="I26" s="642">
        <f>IF(ISERROR(D26/H26-1),"         /0",IF(D26/H26&gt;5,"  *  ",(D26/H26-1)))</f>
        <v>-0.1452312188650826</v>
      </c>
      <c r="J26" s="639">
        <v>818.865</v>
      </c>
      <c r="K26" s="640">
        <v>1234.292</v>
      </c>
      <c r="L26" s="640">
        <f>K26+J26</f>
        <v>2053.157</v>
      </c>
      <c r="M26" s="641">
        <f t="shared" si="4"/>
        <v>0.012470811012739075</v>
      </c>
      <c r="N26" s="640">
        <v>1850.73</v>
      </c>
      <c r="O26" s="640">
        <v>580.686</v>
      </c>
      <c r="P26" s="640">
        <f>O26+N26</f>
        <v>2431.416</v>
      </c>
      <c r="Q26" s="642">
        <f>IF(ISERROR(L26/P26-1),"         /0",IF(L26/P26&gt;5,"  *  ",(L26/P26-1)))</f>
        <v>-0.15557148591602588</v>
      </c>
    </row>
    <row r="27" spans="1:17" ht="18" customHeight="1">
      <c r="A27" s="638" t="s">
        <v>96</v>
      </c>
      <c r="B27" s="639">
        <v>291.526</v>
      </c>
      <c r="C27" s="640">
        <v>48.791</v>
      </c>
      <c r="D27" s="640">
        <f>C27+B27</f>
        <v>340.317</v>
      </c>
      <c r="E27" s="641">
        <f t="shared" si="1"/>
        <v>0.007775739055302895</v>
      </c>
      <c r="F27" s="639"/>
      <c r="G27" s="640"/>
      <c r="H27" s="640">
        <f>G27+F27</f>
        <v>0</v>
      </c>
      <c r="I27" s="642" t="str">
        <f>IF(ISERROR(D27/H27-1),"         /0",IF(D27/H27&gt;5,"  *  ",(D27/H27-1)))</f>
        <v>         /0</v>
      </c>
      <c r="J27" s="639">
        <v>386</v>
      </c>
      <c r="K27" s="640">
        <v>59.12799999999999</v>
      </c>
      <c r="L27" s="640">
        <f>K27+J27</f>
        <v>445.128</v>
      </c>
      <c r="M27" s="641">
        <f t="shared" si="4"/>
        <v>0.0027036934654673358</v>
      </c>
      <c r="N27" s="640"/>
      <c r="O27" s="640"/>
      <c r="P27" s="640">
        <f>O27+N27</f>
        <v>0</v>
      </c>
      <c r="Q27" s="642" t="str">
        <f>IF(ISERROR(L27/P27-1),"         /0",IF(L27/P27&gt;5,"  *  ",(L27/P27-1)))</f>
        <v>         /0</v>
      </c>
    </row>
    <row r="28" spans="1:17" ht="18" customHeight="1">
      <c r="A28" s="638" t="s">
        <v>97</v>
      </c>
      <c r="B28" s="639">
        <v>5.926</v>
      </c>
      <c r="C28" s="640">
        <v>307.196</v>
      </c>
      <c r="D28" s="640">
        <f>C28+B28</f>
        <v>313.122</v>
      </c>
      <c r="E28" s="641">
        <f t="shared" si="1"/>
        <v>0.007154373611881138</v>
      </c>
      <c r="F28" s="639"/>
      <c r="G28" s="640">
        <v>240.966</v>
      </c>
      <c r="H28" s="640">
        <f>G28+F28</f>
        <v>240.966</v>
      </c>
      <c r="I28" s="642">
        <f t="shared" si="6"/>
        <v>0.29944473494185897</v>
      </c>
      <c r="J28" s="639">
        <v>5.926</v>
      </c>
      <c r="K28" s="640">
        <v>975.51</v>
      </c>
      <c r="L28" s="640">
        <f>K28+J28</f>
        <v>981.436</v>
      </c>
      <c r="M28" s="641">
        <f t="shared" si="4"/>
        <v>0.005961211381837136</v>
      </c>
      <c r="N28" s="640"/>
      <c r="O28" s="640">
        <v>790.382</v>
      </c>
      <c r="P28" s="640">
        <f>O28+N28</f>
        <v>790.382</v>
      </c>
      <c r="Q28" s="642">
        <f t="shared" si="7"/>
        <v>0.24172362224848243</v>
      </c>
    </row>
    <row r="29" spans="1:17" ht="18" customHeight="1">
      <c r="A29" s="638" t="s">
        <v>98</v>
      </c>
      <c r="B29" s="639"/>
      <c r="C29" s="640">
        <v>279.316</v>
      </c>
      <c r="D29" s="640">
        <f t="shared" si="12"/>
        <v>279.316</v>
      </c>
      <c r="E29" s="641">
        <f t="shared" si="1"/>
        <v>0.006381956616833668</v>
      </c>
      <c r="F29" s="639"/>
      <c r="G29" s="640">
        <v>267.938</v>
      </c>
      <c r="H29" s="640">
        <f t="shared" si="13"/>
        <v>267.938</v>
      </c>
      <c r="I29" s="642">
        <f t="shared" si="6"/>
        <v>0.042465047884211904</v>
      </c>
      <c r="J29" s="639"/>
      <c r="K29" s="640">
        <v>1028.488</v>
      </c>
      <c r="L29" s="640">
        <f t="shared" si="14"/>
        <v>1028.488</v>
      </c>
      <c r="M29" s="641">
        <f t="shared" si="4"/>
        <v>0.006247003749284632</v>
      </c>
      <c r="N29" s="640"/>
      <c r="O29" s="640">
        <v>995.959</v>
      </c>
      <c r="P29" s="640">
        <f t="shared" si="15"/>
        <v>995.959</v>
      </c>
      <c r="Q29" s="642">
        <f t="shared" si="7"/>
        <v>0.032660983032434254</v>
      </c>
    </row>
    <row r="30" spans="1:17" ht="18" customHeight="1">
      <c r="A30" s="638" t="s">
        <v>77</v>
      </c>
      <c r="B30" s="639">
        <v>152.68599999999995</v>
      </c>
      <c r="C30" s="640">
        <v>71.715</v>
      </c>
      <c r="D30" s="640">
        <f t="shared" si="12"/>
        <v>224.40099999999995</v>
      </c>
      <c r="E30" s="641">
        <f t="shared" si="1"/>
        <v>0.005127230258109424</v>
      </c>
      <c r="F30" s="639">
        <v>79.978</v>
      </c>
      <c r="G30" s="640">
        <v>44.363</v>
      </c>
      <c r="H30" s="640">
        <f t="shared" si="13"/>
        <v>124.341</v>
      </c>
      <c r="I30" s="642">
        <f t="shared" si="6"/>
        <v>0.804722497004206</v>
      </c>
      <c r="J30" s="639">
        <v>441.4960000000001</v>
      </c>
      <c r="K30" s="640">
        <v>201.41300000000004</v>
      </c>
      <c r="L30" s="640">
        <f t="shared" si="14"/>
        <v>642.9090000000001</v>
      </c>
      <c r="M30" s="641">
        <f t="shared" si="4"/>
        <v>0.0039050090360303997</v>
      </c>
      <c r="N30" s="640">
        <v>253.21300000000005</v>
      </c>
      <c r="O30" s="640">
        <v>143.952</v>
      </c>
      <c r="P30" s="640">
        <f t="shared" si="15"/>
        <v>397.1650000000001</v>
      </c>
      <c r="Q30" s="642">
        <f t="shared" si="7"/>
        <v>0.6187453577228608</v>
      </c>
    </row>
    <row r="31" spans="1:17" ht="18" customHeight="1">
      <c r="A31" s="638" t="s">
        <v>82</v>
      </c>
      <c r="B31" s="639">
        <v>62.264</v>
      </c>
      <c r="C31" s="640">
        <v>87.733</v>
      </c>
      <c r="D31" s="640">
        <f t="shared" si="12"/>
        <v>149.997</v>
      </c>
      <c r="E31" s="641">
        <f t="shared" si="1"/>
        <v>0.003427209134654656</v>
      </c>
      <c r="F31" s="639">
        <v>50.661</v>
      </c>
      <c r="G31" s="640">
        <v>80.684</v>
      </c>
      <c r="H31" s="640">
        <f t="shared" si="13"/>
        <v>131.345</v>
      </c>
      <c r="I31" s="642">
        <f t="shared" si="6"/>
        <v>0.1420076896722373</v>
      </c>
      <c r="J31" s="639">
        <v>178.175</v>
      </c>
      <c r="K31" s="640">
        <v>400.48600000000005</v>
      </c>
      <c r="L31" s="640">
        <f t="shared" si="14"/>
        <v>578.6610000000001</v>
      </c>
      <c r="M31" s="641">
        <f t="shared" si="4"/>
        <v>0.003514768705677455</v>
      </c>
      <c r="N31" s="640">
        <v>139.857</v>
      </c>
      <c r="O31" s="640">
        <v>306.022</v>
      </c>
      <c r="P31" s="640">
        <f t="shared" si="15"/>
        <v>445.879</v>
      </c>
      <c r="Q31" s="642">
        <f t="shared" si="7"/>
        <v>0.29779828159657673</v>
      </c>
    </row>
    <row r="32" spans="1:17" ht="18" customHeight="1">
      <c r="A32" s="638" t="s">
        <v>65</v>
      </c>
      <c r="B32" s="639">
        <v>94.41700000000002</v>
      </c>
      <c r="C32" s="640">
        <v>187.255</v>
      </c>
      <c r="D32" s="640">
        <f>C32+B32</f>
        <v>281.672</v>
      </c>
      <c r="E32" s="641">
        <f t="shared" si="1"/>
        <v>0.0064357877249308065</v>
      </c>
      <c r="F32" s="639">
        <v>533.241</v>
      </c>
      <c r="G32" s="640">
        <v>737.4110000000001</v>
      </c>
      <c r="H32" s="640">
        <f>G32+F32</f>
        <v>1270.652</v>
      </c>
      <c r="I32" s="642">
        <f t="shared" si="6"/>
        <v>-0.7783248285132357</v>
      </c>
      <c r="J32" s="639">
        <v>374.45699999999994</v>
      </c>
      <c r="K32" s="640">
        <v>721.151</v>
      </c>
      <c r="L32" s="640">
        <f>K32+J32</f>
        <v>1095.608</v>
      </c>
      <c r="M32" s="641">
        <f t="shared" si="4"/>
        <v>0.006654688517266352</v>
      </c>
      <c r="N32" s="640">
        <v>2081.282</v>
      </c>
      <c r="O32" s="640">
        <v>2317.9519999999998</v>
      </c>
      <c r="P32" s="640">
        <f>O32+N32</f>
        <v>4399.234</v>
      </c>
      <c r="Q32" s="642">
        <f t="shared" si="7"/>
        <v>-0.7509548253173166</v>
      </c>
    </row>
    <row r="33" spans="1:17" s="632" customFormat="1" ht="18" customHeight="1">
      <c r="A33" s="643" t="s">
        <v>182</v>
      </c>
      <c r="B33" s="644">
        <f>SUM(B34:B40)</f>
        <v>2869.481</v>
      </c>
      <c r="C33" s="645">
        <f>SUM(C34:C40)</f>
        <v>877.1659999999999</v>
      </c>
      <c r="D33" s="645">
        <f t="shared" si="12"/>
        <v>3746.647</v>
      </c>
      <c r="E33" s="646">
        <f t="shared" si="1"/>
        <v>0.0856053309247949</v>
      </c>
      <c r="F33" s="644">
        <f>SUM(F34:F40)</f>
        <v>2358.886</v>
      </c>
      <c r="G33" s="645">
        <f>SUM(G34:G40)</f>
        <v>772.07</v>
      </c>
      <c r="H33" s="645">
        <f aca="true" t="shared" si="16" ref="H33:H42">G33+F33</f>
        <v>3130.956</v>
      </c>
      <c r="I33" s="647">
        <f t="shared" si="6"/>
        <v>0.19664632783086056</v>
      </c>
      <c r="J33" s="644">
        <f>SUM(J34:J40)</f>
        <v>11811.12</v>
      </c>
      <c r="K33" s="645">
        <f>SUM(K34:K40)</f>
        <v>3239.1530000000002</v>
      </c>
      <c r="L33" s="645">
        <f aca="true" t="shared" si="17" ref="L33:L42">K33+J33</f>
        <v>15050.273000000001</v>
      </c>
      <c r="M33" s="646">
        <f t="shared" si="4"/>
        <v>0.09141488462554474</v>
      </c>
      <c r="N33" s="644">
        <f>SUM(N34:N40)</f>
        <v>9523.728</v>
      </c>
      <c r="O33" s="645">
        <f>SUM(O34:O40)</f>
        <v>2632.85</v>
      </c>
      <c r="P33" s="645">
        <f aca="true" t="shared" si="18" ref="P33:P42">O33+N33</f>
        <v>12156.578</v>
      </c>
      <c r="Q33" s="647">
        <f t="shared" si="7"/>
        <v>0.23803532540160566</v>
      </c>
    </row>
    <row r="34" spans="1:17" ht="18" customHeight="1">
      <c r="A34" s="638" t="s">
        <v>97</v>
      </c>
      <c r="B34" s="639">
        <v>1446.639</v>
      </c>
      <c r="C34" s="640">
        <v>18.61</v>
      </c>
      <c r="D34" s="640">
        <f t="shared" si="12"/>
        <v>1465.2489999999998</v>
      </c>
      <c r="E34" s="641">
        <f t="shared" si="1"/>
        <v>0.03347876795764981</v>
      </c>
      <c r="F34" s="639">
        <v>1596.9</v>
      </c>
      <c r="G34" s="640">
        <v>12.5</v>
      </c>
      <c r="H34" s="640">
        <f t="shared" si="16"/>
        <v>1609.4</v>
      </c>
      <c r="I34" s="642">
        <f t="shared" si="6"/>
        <v>-0.08956816204796836</v>
      </c>
      <c r="J34" s="639">
        <v>6322.48</v>
      </c>
      <c r="K34" s="640">
        <v>18.61</v>
      </c>
      <c r="L34" s="640">
        <f t="shared" si="17"/>
        <v>6341.089999999999</v>
      </c>
      <c r="M34" s="641">
        <f t="shared" si="4"/>
        <v>0.03851558112933868</v>
      </c>
      <c r="N34" s="639">
        <v>6862.2919999999995</v>
      </c>
      <c r="O34" s="640">
        <v>12.5</v>
      </c>
      <c r="P34" s="640">
        <f t="shared" si="18"/>
        <v>6874.7919999999995</v>
      </c>
      <c r="Q34" s="642">
        <f t="shared" si="7"/>
        <v>-0.07763173053090189</v>
      </c>
    </row>
    <row r="35" spans="1:17" ht="18" customHeight="1">
      <c r="A35" s="638" t="s">
        <v>95</v>
      </c>
      <c r="B35" s="639">
        <v>656.908</v>
      </c>
      <c r="C35" s="640"/>
      <c r="D35" s="640">
        <f>C35+B35</f>
        <v>656.908</v>
      </c>
      <c r="E35" s="641">
        <f t="shared" si="1"/>
        <v>0.015009374175668317</v>
      </c>
      <c r="F35" s="639"/>
      <c r="G35" s="640"/>
      <c r="H35" s="640">
        <f>G35+F35</f>
        <v>0</v>
      </c>
      <c r="I35" s="642" t="str">
        <f>IF(ISERROR(D35/H35-1),"         /0",IF(D35/H35&gt;5,"  *  ",(D35/H35-1)))</f>
        <v>         /0</v>
      </c>
      <c r="J35" s="639">
        <v>2253.593</v>
      </c>
      <c r="K35" s="640"/>
      <c r="L35" s="640">
        <f>K35+J35</f>
        <v>2253.593</v>
      </c>
      <c r="M35" s="641">
        <f t="shared" si="4"/>
        <v>0.013688252969759103</v>
      </c>
      <c r="N35" s="639"/>
      <c r="O35" s="640"/>
      <c r="P35" s="640">
        <f>O35+N35</f>
        <v>0</v>
      </c>
      <c r="Q35" s="642" t="str">
        <f>IF(ISERROR(L35/P35-1),"         /0",IF(L35/P35&gt;5,"  *  ",(L35/P35-1)))</f>
        <v>         /0</v>
      </c>
    </row>
    <row r="36" spans="1:17" ht="18" customHeight="1">
      <c r="A36" s="638" t="s">
        <v>74</v>
      </c>
      <c r="B36" s="639">
        <v>210.351</v>
      </c>
      <c r="C36" s="640">
        <v>306.892</v>
      </c>
      <c r="D36" s="640">
        <f>C36+B36</f>
        <v>517.2429999999999</v>
      </c>
      <c r="E36" s="641">
        <f t="shared" si="1"/>
        <v>0.011818235927626404</v>
      </c>
      <c r="F36" s="639">
        <v>127.53</v>
      </c>
      <c r="G36" s="640">
        <v>211.465</v>
      </c>
      <c r="H36" s="640">
        <f>G36+F36</f>
        <v>338.995</v>
      </c>
      <c r="I36" s="642">
        <f>IF(ISERROR(D36/H36-1),"         /0",IF(D36/H36&gt;5,"  *  ",(D36/H36-1)))</f>
        <v>0.5258130650894555</v>
      </c>
      <c r="J36" s="639">
        <v>639.3580000000001</v>
      </c>
      <c r="K36" s="640">
        <v>1158.569</v>
      </c>
      <c r="L36" s="640">
        <f>K36+J36</f>
        <v>1797.9270000000001</v>
      </c>
      <c r="M36" s="641">
        <f t="shared" si="4"/>
        <v>0.010920552023883673</v>
      </c>
      <c r="N36" s="639">
        <v>522.576</v>
      </c>
      <c r="O36" s="640">
        <v>898.038</v>
      </c>
      <c r="P36" s="640">
        <f>O36+N36</f>
        <v>1420.614</v>
      </c>
      <c r="Q36" s="642">
        <f>IF(ISERROR(L36/P36-1),"         /0",IF(L36/P36&gt;5,"  *  ",(L36/P36-1)))</f>
        <v>0.26559853697063396</v>
      </c>
    </row>
    <row r="37" spans="1:17" ht="18" customHeight="1">
      <c r="A37" s="638" t="s">
        <v>47</v>
      </c>
      <c r="B37" s="639">
        <v>175.797</v>
      </c>
      <c r="C37" s="640">
        <v>249.408</v>
      </c>
      <c r="D37" s="640">
        <f>C37+B37</f>
        <v>425.205</v>
      </c>
      <c r="E37" s="641">
        <f t="shared" si="1"/>
        <v>0.009715304040086354</v>
      </c>
      <c r="F37" s="639">
        <v>62.188</v>
      </c>
      <c r="G37" s="640">
        <v>122.29299999999999</v>
      </c>
      <c r="H37" s="640">
        <f>G37+F37</f>
        <v>184.481</v>
      </c>
      <c r="I37" s="642">
        <f t="shared" si="6"/>
        <v>1.304871504382565</v>
      </c>
      <c r="J37" s="639">
        <v>728.03</v>
      </c>
      <c r="K37" s="640">
        <v>808.8539999999999</v>
      </c>
      <c r="L37" s="640">
        <f>K37+J37</f>
        <v>1536.884</v>
      </c>
      <c r="M37" s="641">
        <f t="shared" si="4"/>
        <v>0.009334985055941889</v>
      </c>
      <c r="N37" s="639">
        <v>183.70100000000002</v>
      </c>
      <c r="O37" s="640">
        <v>399.375</v>
      </c>
      <c r="P37" s="640">
        <f>O37+N37</f>
        <v>583.076</v>
      </c>
      <c r="Q37" s="642">
        <f t="shared" si="7"/>
        <v>1.6358210593473235</v>
      </c>
    </row>
    <row r="38" spans="1:17" ht="18" customHeight="1">
      <c r="A38" s="638" t="s">
        <v>103</v>
      </c>
      <c r="B38" s="639">
        <v>286.568</v>
      </c>
      <c r="C38" s="640">
        <v>52.979</v>
      </c>
      <c r="D38" s="640">
        <f>C38+B38</f>
        <v>339.54699999999997</v>
      </c>
      <c r="E38" s="641">
        <f t="shared" si="1"/>
        <v>0.007758145696544492</v>
      </c>
      <c r="F38" s="639">
        <v>417.738</v>
      </c>
      <c r="G38" s="640">
        <v>172.367</v>
      </c>
      <c r="H38" s="640">
        <f>G38+F38</f>
        <v>590.105</v>
      </c>
      <c r="I38" s="642">
        <f t="shared" si="6"/>
        <v>-0.4245990120402302</v>
      </c>
      <c r="J38" s="639">
        <v>1392.069</v>
      </c>
      <c r="K38" s="640">
        <v>271.39099999999996</v>
      </c>
      <c r="L38" s="640">
        <f>K38+J38</f>
        <v>1663.46</v>
      </c>
      <c r="M38" s="641">
        <f t="shared" si="4"/>
        <v>0.01010380369706308</v>
      </c>
      <c r="N38" s="639">
        <v>1442.912</v>
      </c>
      <c r="O38" s="640">
        <v>380.529</v>
      </c>
      <c r="P38" s="640">
        <f>O38+N38</f>
        <v>1823.441</v>
      </c>
      <c r="Q38" s="642">
        <f t="shared" si="7"/>
        <v>-0.08773576989877929</v>
      </c>
    </row>
    <row r="39" spans="1:17" ht="18" customHeight="1">
      <c r="A39" s="638" t="s">
        <v>78</v>
      </c>
      <c r="B39" s="639">
        <v>32.541</v>
      </c>
      <c r="C39" s="640">
        <v>249.277</v>
      </c>
      <c r="D39" s="640">
        <f>C39+B39</f>
        <v>281.818</v>
      </c>
      <c r="E39" s="641">
        <f t="shared" si="1"/>
        <v>0.006439123608539542</v>
      </c>
      <c r="F39" s="639">
        <v>17.031</v>
      </c>
      <c r="G39" s="640">
        <v>238.787</v>
      </c>
      <c r="H39" s="640">
        <f>G39+F39</f>
        <v>255.818</v>
      </c>
      <c r="I39" s="642">
        <f t="shared" si="6"/>
        <v>0.1016347559593147</v>
      </c>
      <c r="J39" s="639">
        <v>101.002</v>
      </c>
      <c r="K39" s="640">
        <v>953.9290000000001</v>
      </c>
      <c r="L39" s="640">
        <f>K39+J39</f>
        <v>1054.931</v>
      </c>
      <c r="M39" s="641">
        <f t="shared" si="4"/>
        <v>0.006407617699221173</v>
      </c>
      <c r="N39" s="639">
        <v>57.939</v>
      </c>
      <c r="O39" s="640">
        <v>855.5930000000001</v>
      </c>
      <c r="P39" s="640">
        <f>O39+N39</f>
        <v>913.532</v>
      </c>
      <c r="Q39" s="642">
        <f t="shared" si="7"/>
        <v>0.15478275528388719</v>
      </c>
    </row>
    <row r="40" spans="1:17" ht="18" customHeight="1" thickBot="1">
      <c r="A40" s="638" t="s">
        <v>65</v>
      </c>
      <c r="B40" s="639">
        <v>60.67699999999999</v>
      </c>
      <c r="C40" s="640">
        <v>0</v>
      </c>
      <c r="D40" s="640">
        <f t="shared" si="12"/>
        <v>60.67699999999999</v>
      </c>
      <c r="E40" s="641">
        <f t="shared" si="1"/>
        <v>0.001386379518679977</v>
      </c>
      <c r="F40" s="639">
        <v>137.499</v>
      </c>
      <c r="G40" s="640">
        <v>14.658</v>
      </c>
      <c r="H40" s="640">
        <f t="shared" si="16"/>
        <v>152.15699999999998</v>
      </c>
      <c r="I40" s="642">
        <f t="shared" si="6"/>
        <v>-0.6012211071459085</v>
      </c>
      <c r="J40" s="639">
        <v>374.58799999999997</v>
      </c>
      <c r="K40" s="640">
        <v>27.8</v>
      </c>
      <c r="L40" s="640">
        <f t="shared" si="17"/>
        <v>402.388</v>
      </c>
      <c r="M40" s="641">
        <f t="shared" si="4"/>
        <v>0.0024440920503371395</v>
      </c>
      <c r="N40" s="639">
        <v>454.30799999999994</v>
      </c>
      <c r="O40" s="640">
        <v>86.815</v>
      </c>
      <c r="P40" s="640">
        <f t="shared" si="18"/>
        <v>541.1229999999999</v>
      </c>
      <c r="Q40" s="642">
        <f t="shared" si="7"/>
        <v>-0.25638348397684074</v>
      </c>
    </row>
    <row r="41" spans="1:17" s="632" customFormat="1" ht="18" customHeight="1">
      <c r="A41" s="627" t="s">
        <v>222</v>
      </c>
      <c r="B41" s="628">
        <f>SUM(B42:B49)</f>
        <v>2697.6740000000004</v>
      </c>
      <c r="C41" s="629">
        <f>SUM(C42:C49)</f>
        <v>1620.546</v>
      </c>
      <c r="D41" s="629">
        <f t="shared" si="12"/>
        <v>4318.22</v>
      </c>
      <c r="E41" s="630">
        <f t="shared" si="1"/>
        <v>0.09866492682819275</v>
      </c>
      <c r="F41" s="628">
        <f>SUM(F42:F49)</f>
        <v>1932.144</v>
      </c>
      <c r="G41" s="629">
        <f>SUM(G42:G49)</f>
        <v>1302.215</v>
      </c>
      <c r="H41" s="629">
        <f t="shared" si="16"/>
        <v>3234.359</v>
      </c>
      <c r="I41" s="631">
        <f t="shared" si="6"/>
        <v>0.33510844034320253</v>
      </c>
      <c r="J41" s="628">
        <f>SUM(J42:J49)</f>
        <v>8600.17</v>
      </c>
      <c r="K41" s="629">
        <f>SUM(K42:K49)</f>
        <v>6389.196999999999</v>
      </c>
      <c r="L41" s="629">
        <f t="shared" si="17"/>
        <v>14989.366999999998</v>
      </c>
      <c r="M41" s="630">
        <f t="shared" si="4"/>
        <v>0.0910449434980314</v>
      </c>
      <c r="N41" s="628">
        <f>SUM(N42:N49)</f>
        <v>7302.714999999999</v>
      </c>
      <c r="O41" s="629">
        <f>SUM(O42:O49)</f>
        <v>4953.104</v>
      </c>
      <c r="P41" s="629">
        <f t="shared" si="18"/>
        <v>12255.819</v>
      </c>
      <c r="Q41" s="631">
        <f t="shared" si="7"/>
        <v>0.22304082656573176</v>
      </c>
    </row>
    <row r="42" spans="1:17" s="648" customFormat="1" ht="18" customHeight="1">
      <c r="A42" s="633" t="s">
        <v>58</v>
      </c>
      <c r="B42" s="634">
        <v>869.5060000000001</v>
      </c>
      <c r="C42" s="635">
        <v>699.102</v>
      </c>
      <c r="D42" s="635">
        <f t="shared" si="12"/>
        <v>1568.6080000000002</v>
      </c>
      <c r="E42" s="636">
        <f t="shared" si="1"/>
        <v>0.03584036791597412</v>
      </c>
      <c r="F42" s="634">
        <v>425.147</v>
      </c>
      <c r="G42" s="635">
        <v>288.477</v>
      </c>
      <c r="H42" s="635">
        <f t="shared" si="16"/>
        <v>713.624</v>
      </c>
      <c r="I42" s="637">
        <f t="shared" si="6"/>
        <v>1.1980875082676592</v>
      </c>
      <c r="J42" s="634">
        <v>3131.678</v>
      </c>
      <c r="K42" s="635">
        <v>2718.564</v>
      </c>
      <c r="L42" s="635">
        <f t="shared" si="17"/>
        <v>5850.242</v>
      </c>
      <c r="M42" s="636">
        <f t="shared" si="4"/>
        <v>0.035534185822510736</v>
      </c>
      <c r="N42" s="634">
        <v>1403.948</v>
      </c>
      <c r="O42" s="635">
        <v>1044.358</v>
      </c>
      <c r="P42" s="635">
        <f t="shared" si="18"/>
        <v>2448.306</v>
      </c>
      <c r="Q42" s="637">
        <f t="shared" si="7"/>
        <v>1.3895060503058034</v>
      </c>
    </row>
    <row r="43" spans="1:17" s="648" customFormat="1" ht="18" customHeight="1">
      <c r="A43" s="633" t="s">
        <v>96</v>
      </c>
      <c r="B43" s="634">
        <v>616.453</v>
      </c>
      <c r="C43" s="635"/>
      <c r="D43" s="635">
        <f aca="true" t="shared" si="19" ref="D43:D48">C43+B43</f>
        <v>616.453</v>
      </c>
      <c r="E43" s="636">
        <f t="shared" si="1"/>
        <v>0.014085037385316149</v>
      </c>
      <c r="F43" s="634"/>
      <c r="G43" s="635"/>
      <c r="H43" s="635">
        <f aca="true" t="shared" si="20" ref="H43:H48">G43+F43</f>
        <v>0</v>
      </c>
      <c r="I43" s="637" t="str">
        <f aca="true" t="shared" si="21" ref="I43:I48">IF(ISERROR(D43/H43-1),"         /0",IF(D43/H43&gt;5,"  *  ",(D43/H43-1)))</f>
        <v>         /0</v>
      </c>
      <c r="J43" s="634">
        <v>853.4839999999999</v>
      </c>
      <c r="K43" s="635"/>
      <c r="L43" s="635">
        <f aca="true" t="shared" si="22" ref="L43:L48">K43+J43</f>
        <v>853.4839999999999</v>
      </c>
      <c r="M43" s="636">
        <f t="shared" si="4"/>
        <v>0.005184034960013577</v>
      </c>
      <c r="N43" s="634"/>
      <c r="O43" s="635"/>
      <c r="P43" s="635">
        <f aca="true" t="shared" si="23" ref="P43:P48">O43+N43</f>
        <v>0</v>
      </c>
      <c r="Q43" s="637" t="str">
        <f aca="true" t="shared" si="24" ref="Q43:Q48">IF(ISERROR(L43/P43-1),"         /0",IF(L43/P43&gt;5,"  *  ",(L43/P43-1)))</f>
        <v>         /0</v>
      </c>
    </row>
    <row r="44" spans="1:17" s="648" customFormat="1" ht="18" customHeight="1">
      <c r="A44" s="633" t="s">
        <v>63</v>
      </c>
      <c r="B44" s="634">
        <v>240.017</v>
      </c>
      <c r="C44" s="635">
        <v>347.781</v>
      </c>
      <c r="D44" s="635">
        <f>C44+B44</f>
        <v>587.798</v>
      </c>
      <c r="E44" s="636">
        <f t="shared" si="1"/>
        <v>0.01343031310580703</v>
      </c>
      <c r="F44" s="634">
        <v>227.61</v>
      </c>
      <c r="G44" s="635">
        <v>278.239</v>
      </c>
      <c r="H44" s="635">
        <f>G44+F44</f>
        <v>505.849</v>
      </c>
      <c r="I44" s="637">
        <f>IF(ISERROR(D44/H44-1),"         /0",IF(D44/H44&gt;5,"  *  ",(D44/H44-1)))</f>
        <v>0.16200289019055103</v>
      </c>
      <c r="J44" s="634">
        <v>978.4660000000001</v>
      </c>
      <c r="K44" s="635">
        <v>1215.413</v>
      </c>
      <c r="L44" s="635">
        <f>K44+J44</f>
        <v>2193.879</v>
      </c>
      <c r="M44" s="636">
        <f t="shared" si="4"/>
        <v>0.013325552012737938</v>
      </c>
      <c r="N44" s="634">
        <v>778.847</v>
      </c>
      <c r="O44" s="635">
        <v>944.51</v>
      </c>
      <c r="P44" s="635">
        <f>O44+N44</f>
        <v>1723.357</v>
      </c>
      <c r="Q44" s="637">
        <f>IF(ISERROR(L44/P44-1),"         /0",IF(L44/P44&gt;5,"  *  ",(L44/P44-1)))</f>
        <v>0.27302642458875326</v>
      </c>
    </row>
    <row r="45" spans="1:17" s="648" customFormat="1" ht="18" customHeight="1">
      <c r="A45" s="633" t="s">
        <v>57</v>
      </c>
      <c r="B45" s="634">
        <v>232.978</v>
      </c>
      <c r="C45" s="635">
        <v>202.332</v>
      </c>
      <c r="D45" s="635">
        <f>C45+B45</f>
        <v>435.31</v>
      </c>
      <c r="E45" s="636">
        <f t="shared" si="1"/>
        <v>0.00994618831314305</v>
      </c>
      <c r="F45" s="634">
        <v>150.34599999999998</v>
      </c>
      <c r="G45" s="635">
        <v>134.751</v>
      </c>
      <c r="H45" s="635">
        <f>G45+F45</f>
        <v>285.097</v>
      </c>
      <c r="I45" s="637">
        <f>IF(ISERROR(D45/H45-1),"         /0",IF(D45/H45&gt;5,"  *  ",(D45/H45-1)))</f>
        <v>0.5268838325201599</v>
      </c>
      <c r="J45" s="634">
        <v>1150.898</v>
      </c>
      <c r="K45" s="635">
        <v>1030.245</v>
      </c>
      <c r="L45" s="635">
        <f>K45+J45</f>
        <v>2181.143</v>
      </c>
      <c r="M45" s="636">
        <f t="shared" si="4"/>
        <v>0.013248193949492778</v>
      </c>
      <c r="N45" s="634">
        <v>704.3370000000002</v>
      </c>
      <c r="O45" s="635">
        <v>526.983</v>
      </c>
      <c r="P45" s="635">
        <f>O45+N45</f>
        <v>1231.3200000000002</v>
      </c>
      <c r="Q45" s="637">
        <f>IF(ISERROR(L45/P45-1),"         /0",IF(L45/P45&gt;5,"  *  ",(L45/P45-1)))</f>
        <v>0.7713859922684596</v>
      </c>
    </row>
    <row r="46" spans="1:17" s="648" customFormat="1" ht="18" customHeight="1">
      <c r="A46" s="633" t="s">
        <v>101</v>
      </c>
      <c r="B46" s="634">
        <v>218.545</v>
      </c>
      <c r="C46" s="635">
        <v>137.369</v>
      </c>
      <c r="D46" s="635">
        <f t="shared" si="19"/>
        <v>355.914</v>
      </c>
      <c r="E46" s="636">
        <f t="shared" si="1"/>
        <v>0.00813210738849095</v>
      </c>
      <c r="F46" s="634">
        <v>383.10400000000004</v>
      </c>
      <c r="G46" s="635">
        <v>195.293</v>
      </c>
      <c r="H46" s="635">
        <f t="shared" si="20"/>
        <v>578.397</v>
      </c>
      <c r="I46" s="637">
        <f t="shared" si="21"/>
        <v>-0.38465448472243124</v>
      </c>
      <c r="J46" s="634">
        <v>730.0640000000001</v>
      </c>
      <c r="K46" s="635">
        <v>527.2669999999999</v>
      </c>
      <c r="L46" s="635">
        <f t="shared" si="22"/>
        <v>1257.3310000000001</v>
      </c>
      <c r="M46" s="636">
        <f t="shared" si="4"/>
        <v>0.007636988930441382</v>
      </c>
      <c r="N46" s="634">
        <v>1384.875</v>
      </c>
      <c r="O46" s="635">
        <v>803.726</v>
      </c>
      <c r="P46" s="635">
        <f t="shared" si="23"/>
        <v>2188.601</v>
      </c>
      <c r="Q46" s="637">
        <f t="shared" si="24"/>
        <v>-0.4255092636803145</v>
      </c>
    </row>
    <row r="47" spans="1:17" s="648" customFormat="1" ht="18" customHeight="1">
      <c r="A47" s="633" t="s">
        <v>50</v>
      </c>
      <c r="B47" s="634">
        <v>196.05399999999997</v>
      </c>
      <c r="C47" s="635">
        <v>57.333999999999996</v>
      </c>
      <c r="D47" s="635">
        <f t="shared" si="19"/>
        <v>253.38799999999998</v>
      </c>
      <c r="E47" s="636">
        <f t="shared" si="1"/>
        <v>0.005789540245550736</v>
      </c>
      <c r="F47" s="634">
        <v>143.313</v>
      </c>
      <c r="G47" s="635">
        <v>43.318</v>
      </c>
      <c r="H47" s="635">
        <f t="shared" si="20"/>
        <v>186.63099999999997</v>
      </c>
      <c r="I47" s="637">
        <f t="shared" si="21"/>
        <v>0.35769513103396555</v>
      </c>
      <c r="J47" s="634">
        <v>609.638</v>
      </c>
      <c r="K47" s="635">
        <v>169.873</v>
      </c>
      <c r="L47" s="635">
        <f t="shared" si="22"/>
        <v>779.511</v>
      </c>
      <c r="M47" s="636">
        <f t="shared" si="4"/>
        <v>0.004734725285670433</v>
      </c>
      <c r="N47" s="634">
        <v>547.6179999999999</v>
      </c>
      <c r="O47" s="635">
        <v>208.43699999999998</v>
      </c>
      <c r="P47" s="635">
        <f t="shared" si="23"/>
        <v>756.055</v>
      </c>
      <c r="Q47" s="637">
        <f t="shared" si="24"/>
        <v>0.03102419797501499</v>
      </c>
    </row>
    <row r="48" spans="1:17" s="648" customFormat="1" ht="18" customHeight="1">
      <c r="A48" s="633" t="s">
        <v>71</v>
      </c>
      <c r="B48" s="634">
        <v>116.09</v>
      </c>
      <c r="C48" s="635">
        <v>57.158</v>
      </c>
      <c r="D48" s="635">
        <f t="shared" si="19"/>
        <v>173.248</v>
      </c>
      <c r="E48" s="636">
        <f t="shared" si="1"/>
        <v>0.0039584600236048035</v>
      </c>
      <c r="F48" s="634">
        <v>92.78800000000003</v>
      </c>
      <c r="G48" s="635">
        <v>39.043</v>
      </c>
      <c r="H48" s="635">
        <f t="shared" si="20"/>
        <v>131.83100000000002</v>
      </c>
      <c r="I48" s="637">
        <f t="shared" si="21"/>
        <v>0.31416738096502317</v>
      </c>
      <c r="J48" s="634">
        <v>458.7929999999999</v>
      </c>
      <c r="K48" s="635">
        <v>197.862</v>
      </c>
      <c r="L48" s="635">
        <f t="shared" si="22"/>
        <v>656.6549999999999</v>
      </c>
      <c r="M48" s="636">
        <f t="shared" si="4"/>
        <v>0.003988501807494593</v>
      </c>
      <c r="N48" s="634">
        <v>363.2519999999999</v>
      </c>
      <c r="O48" s="635">
        <v>144.68200000000002</v>
      </c>
      <c r="P48" s="635">
        <f t="shared" si="23"/>
        <v>507.9339999999999</v>
      </c>
      <c r="Q48" s="637">
        <f t="shared" si="24"/>
        <v>0.29279591442982755</v>
      </c>
    </row>
    <row r="49" spans="1:17" s="648" customFormat="1" ht="18" customHeight="1" thickBot="1">
      <c r="A49" s="633" t="s">
        <v>65</v>
      </c>
      <c r="B49" s="634">
        <v>208.03099999999998</v>
      </c>
      <c r="C49" s="635">
        <v>119.47</v>
      </c>
      <c r="D49" s="635">
        <f>C49+B49</f>
        <v>327.501</v>
      </c>
      <c r="E49" s="636">
        <f t="shared" si="1"/>
        <v>0.0074829124503059015</v>
      </c>
      <c r="F49" s="634">
        <v>509.836</v>
      </c>
      <c r="G49" s="635">
        <v>323.094</v>
      </c>
      <c r="H49" s="635">
        <f>G49+F49</f>
        <v>832.9300000000001</v>
      </c>
      <c r="I49" s="637">
        <f t="shared" si="6"/>
        <v>-0.606808495311731</v>
      </c>
      <c r="J49" s="634">
        <v>687.1490000000001</v>
      </c>
      <c r="K49" s="635">
        <v>529.973</v>
      </c>
      <c r="L49" s="635">
        <f>K49+J49</f>
        <v>1217.122</v>
      </c>
      <c r="M49" s="636">
        <f t="shared" si="4"/>
        <v>0.007392760729669971</v>
      </c>
      <c r="N49" s="634">
        <v>2119.8379999999997</v>
      </c>
      <c r="O49" s="635">
        <v>1280.4080000000001</v>
      </c>
      <c r="P49" s="635">
        <f>O49+N49</f>
        <v>3400.246</v>
      </c>
      <c r="Q49" s="637">
        <f t="shared" si="7"/>
        <v>-0.6420488399956944</v>
      </c>
    </row>
    <row r="50" spans="1:17" s="632" customFormat="1" ht="18" customHeight="1">
      <c r="A50" s="627" t="s">
        <v>196</v>
      </c>
      <c r="B50" s="628">
        <f>SUM(B51:B56)</f>
        <v>680.6030000000001</v>
      </c>
      <c r="C50" s="629">
        <f>SUM(C51:C56)</f>
        <v>475.966</v>
      </c>
      <c r="D50" s="629">
        <f aca="true" t="shared" si="25" ref="D50:D57">C50+B50</f>
        <v>1156.569</v>
      </c>
      <c r="E50" s="630">
        <f t="shared" si="1"/>
        <v>0.026425887462138576</v>
      </c>
      <c r="F50" s="628">
        <f>SUM(F51:F56)</f>
        <v>407.746</v>
      </c>
      <c r="G50" s="629">
        <f>SUM(G51:G56)</f>
        <v>128.57799999999997</v>
      </c>
      <c r="H50" s="629">
        <f aca="true" t="shared" si="26" ref="H50:H57">G50+F50</f>
        <v>536.324</v>
      </c>
      <c r="I50" s="631">
        <f t="shared" si="6"/>
        <v>1.156474444552174</v>
      </c>
      <c r="J50" s="628">
        <f>SUM(J51:J56)</f>
        <v>2947.496</v>
      </c>
      <c r="K50" s="629">
        <f>SUM(K51:K56)</f>
        <v>1655.331</v>
      </c>
      <c r="L50" s="629">
        <f aca="true" t="shared" si="27" ref="L50:L57">K50+J50</f>
        <v>4602.827</v>
      </c>
      <c r="M50" s="630">
        <f t="shared" si="4"/>
        <v>0.027957426364049492</v>
      </c>
      <c r="N50" s="628">
        <f>SUM(N51:N56)</f>
        <v>2586.6110000000003</v>
      </c>
      <c r="O50" s="629">
        <f>SUM(O51:O56)</f>
        <v>702.4159999999999</v>
      </c>
      <c r="P50" s="629">
        <f aca="true" t="shared" si="28" ref="P50:P57">O50+N50</f>
        <v>3289.027</v>
      </c>
      <c r="Q50" s="631">
        <f t="shared" si="7"/>
        <v>0.3994494420386334</v>
      </c>
    </row>
    <row r="51" spans="1:17" ht="18" customHeight="1">
      <c r="A51" s="633" t="s">
        <v>58</v>
      </c>
      <c r="B51" s="634">
        <v>368.67</v>
      </c>
      <c r="C51" s="635">
        <v>41.562</v>
      </c>
      <c r="D51" s="635">
        <f t="shared" si="25"/>
        <v>410.232</v>
      </c>
      <c r="E51" s="636">
        <f t="shared" si="1"/>
        <v>0.009373193182047965</v>
      </c>
      <c r="F51" s="634">
        <v>282.031</v>
      </c>
      <c r="G51" s="635">
        <v>50.12</v>
      </c>
      <c r="H51" s="635">
        <f t="shared" si="26"/>
        <v>332.151</v>
      </c>
      <c r="I51" s="637">
        <f t="shared" si="6"/>
        <v>0.2350768174715716</v>
      </c>
      <c r="J51" s="634">
        <v>1687.652</v>
      </c>
      <c r="K51" s="635">
        <v>162.019</v>
      </c>
      <c r="L51" s="635">
        <f t="shared" si="27"/>
        <v>1849.671</v>
      </c>
      <c r="M51" s="636">
        <f t="shared" si="4"/>
        <v>0.011234843451691272</v>
      </c>
      <c r="N51" s="634">
        <v>2049.253</v>
      </c>
      <c r="O51" s="635">
        <v>329.65700000000004</v>
      </c>
      <c r="P51" s="635">
        <f t="shared" si="28"/>
        <v>2378.9100000000003</v>
      </c>
      <c r="Q51" s="637">
        <f t="shared" si="7"/>
        <v>-0.22247121580892093</v>
      </c>
    </row>
    <row r="52" spans="1:17" ht="18" customHeight="1">
      <c r="A52" s="633" t="s">
        <v>97</v>
      </c>
      <c r="B52" s="634">
        <v>87.913</v>
      </c>
      <c r="C52" s="635">
        <v>311.665</v>
      </c>
      <c r="D52" s="635">
        <f>C52+B52</f>
        <v>399.57800000000003</v>
      </c>
      <c r="E52" s="636">
        <f t="shared" si="1"/>
        <v>0.009129765072681708</v>
      </c>
      <c r="F52" s="634"/>
      <c r="G52" s="635"/>
      <c r="H52" s="635">
        <f>G52+F52</f>
        <v>0</v>
      </c>
      <c r="I52" s="637" t="str">
        <f>IF(ISERROR(D52/H52-1),"         /0",IF(D52/H52&gt;5,"  *  ",(D52/H52-1)))</f>
        <v>         /0</v>
      </c>
      <c r="J52" s="634">
        <v>303.718</v>
      </c>
      <c r="K52" s="635">
        <v>1235.317</v>
      </c>
      <c r="L52" s="635">
        <f>K52+J52</f>
        <v>1539.035</v>
      </c>
      <c r="M52" s="636">
        <f t="shared" si="4"/>
        <v>0.00934805016225787</v>
      </c>
      <c r="N52" s="634"/>
      <c r="O52" s="635"/>
      <c r="P52" s="635">
        <f>O52+N52</f>
        <v>0</v>
      </c>
      <c r="Q52" s="637" t="str">
        <f>IF(ISERROR(L52/P52-1),"         /0",IF(L52/P52&gt;5,"  *  ",(L52/P52-1)))</f>
        <v>         /0</v>
      </c>
    </row>
    <row r="53" spans="1:17" ht="18" customHeight="1">
      <c r="A53" s="633" t="s">
        <v>57</v>
      </c>
      <c r="B53" s="634">
        <v>128.76</v>
      </c>
      <c r="C53" s="635">
        <v>119.131</v>
      </c>
      <c r="D53" s="635">
        <f>C53+B53</f>
        <v>247.891</v>
      </c>
      <c r="E53" s="636">
        <f t="shared" si="1"/>
        <v>0.005663941942830038</v>
      </c>
      <c r="F53" s="634">
        <v>82.657</v>
      </c>
      <c r="G53" s="635">
        <v>77.853</v>
      </c>
      <c r="H53" s="635">
        <f>G53+F53</f>
        <v>160.51</v>
      </c>
      <c r="I53" s="637">
        <f t="shared" si="6"/>
        <v>0.5443959877889228</v>
      </c>
      <c r="J53" s="634">
        <v>360.687</v>
      </c>
      <c r="K53" s="635">
        <v>222.859</v>
      </c>
      <c r="L53" s="635">
        <f>K53+J53</f>
        <v>583.546</v>
      </c>
      <c r="M53" s="636">
        <f t="shared" si="4"/>
        <v>0.003544440041964563</v>
      </c>
      <c r="N53" s="634">
        <v>307.37</v>
      </c>
      <c r="O53" s="635">
        <v>340.583</v>
      </c>
      <c r="P53" s="635">
        <f>O53+N53</f>
        <v>647.953</v>
      </c>
      <c r="Q53" s="637">
        <f t="shared" si="7"/>
        <v>-0.09940072813923218</v>
      </c>
    </row>
    <row r="54" spans="1:17" ht="18" customHeight="1">
      <c r="A54" s="633" t="s">
        <v>63</v>
      </c>
      <c r="B54" s="634">
        <v>62.216</v>
      </c>
      <c r="C54" s="635"/>
      <c r="D54" s="635">
        <f>C54+B54</f>
        <v>62.216</v>
      </c>
      <c r="E54" s="636">
        <f t="shared" si="1"/>
        <v>0.0014215433876789139</v>
      </c>
      <c r="F54" s="634"/>
      <c r="G54" s="635"/>
      <c r="H54" s="635">
        <f>G54+F54</f>
        <v>0</v>
      </c>
      <c r="I54" s="637" t="str">
        <f t="shared" si="6"/>
        <v>         /0</v>
      </c>
      <c r="J54" s="634">
        <v>480.023</v>
      </c>
      <c r="K54" s="635">
        <v>4.141</v>
      </c>
      <c r="L54" s="635">
        <f>K54+J54</f>
        <v>484.16400000000004</v>
      </c>
      <c r="M54" s="636">
        <f t="shared" si="4"/>
        <v>0.0029407969011487197</v>
      </c>
      <c r="N54" s="634">
        <v>109.635</v>
      </c>
      <c r="O54" s="635">
        <v>31.154</v>
      </c>
      <c r="P54" s="635">
        <f>O54+N54</f>
        <v>140.78900000000002</v>
      </c>
      <c r="Q54" s="637">
        <f t="shared" si="7"/>
        <v>2.438933439402226</v>
      </c>
    </row>
    <row r="55" spans="1:17" ht="18" customHeight="1">
      <c r="A55" s="633" t="s">
        <v>89</v>
      </c>
      <c r="B55" s="634">
        <v>20.177</v>
      </c>
      <c r="C55" s="635">
        <v>0.155</v>
      </c>
      <c r="D55" s="635">
        <f t="shared" si="25"/>
        <v>20.332</v>
      </c>
      <c r="E55" s="636">
        <f t="shared" si="1"/>
        <v>0.0004645560652932956</v>
      </c>
      <c r="F55" s="634">
        <v>24.253</v>
      </c>
      <c r="G55" s="635">
        <v>0.197</v>
      </c>
      <c r="H55" s="635">
        <f t="shared" si="26"/>
        <v>24.45</v>
      </c>
      <c r="I55" s="637">
        <f t="shared" si="6"/>
        <v>-0.16842535787321056</v>
      </c>
      <c r="J55" s="634">
        <v>63.961</v>
      </c>
      <c r="K55" s="635">
        <v>15.706</v>
      </c>
      <c r="L55" s="635">
        <f t="shared" si="27"/>
        <v>79.667</v>
      </c>
      <c r="M55" s="636">
        <f t="shared" si="4"/>
        <v>0.00048389485117401345</v>
      </c>
      <c r="N55" s="634">
        <v>62.949</v>
      </c>
      <c r="O55" s="635">
        <v>0.47200000000000003</v>
      </c>
      <c r="P55" s="635">
        <f t="shared" si="28"/>
        <v>63.421</v>
      </c>
      <c r="Q55" s="637">
        <f t="shared" si="7"/>
        <v>0.2561612084325382</v>
      </c>
    </row>
    <row r="56" spans="1:17" ht="18" customHeight="1" thickBot="1">
      <c r="A56" s="633" t="s">
        <v>65</v>
      </c>
      <c r="B56" s="634">
        <v>12.866999999999999</v>
      </c>
      <c r="C56" s="635">
        <v>3.4530000000000003</v>
      </c>
      <c r="D56" s="635">
        <f t="shared" si="25"/>
        <v>16.32</v>
      </c>
      <c r="E56" s="636">
        <f t="shared" si="1"/>
        <v>0.00037288781160665864</v>
      </c>
      <c r="F56" s="634">
        <v>18.805</v>
      </c>
      <c r="G56" s="635">
        <v>0.408</v>
      </c>
      <c r="H56" s="635">
        <f t="shared" si="26"/>
        <v>19.213</v>
      </c>
      <c r="I56" s="637">
        <f t="shared" si="6"/>
        <v>-0.15057513142143342</v>
      </c>
      <c r="J56" s="634">
        <v>51.455</v>
      </c>
      <c r="K56" s="635">
        <v>15.289</v>
      </c>
      <c r="L56" s="635">
        <f t="shared" si="27"/>
        <v>66.744</v>
      </c>
      <c r="M56" s="636">
        <f t="shared" si="4"/>
        <v>0.00040540095581305125</v>
      </c>
      <c r="N56" s="634">
        <v>57.404</v>
      </c>
      <c r="O56" s="635">
        <v>0.55</v>
      </c>
      <c r="P56" s="635">
        <f t="shared" si="28"/>
        <v>57.954</v>
      </c>
      <c r="Q56" s="637">
        <f t="shared" si="7"/>
        <v>0.1516720157366187</v>
      </c>
    </row>
    <row r="57" spans="1:17" ht="18" customHeight="1" thickBot="1">
      <c r="A57" s="649" t="s">
        <v>200</v>
      </c>
      <c r="B57" s="650">
        <v>65.38699999999999</v>
      </c>
      <c r="C57" s="651">
        <v>43.592000000000006</v>
      </c>
      <c r="D57" s="651">
        <f t="shared" si="25"/>
        <v>108.97899999999998</v>
      </c>
      <c r="E57" s="652">
        <f t="shared" si="1"/>
        <v>0.0024900086287427724</v>
      </c>
      <c r="F57" s="650">
        <v>37.494</v>
      </c>
      <c r="G57" s="651">
        <v>1.638</v>
      </c>
      <c r="H57" s="651">
        <f t="shared" si="26"/>
        <v>39.132</v>
      </c>
      <c r="I57" s="653">
        <f t="shared" si="6"/>
        <v>1.784907492589185</v>
      </c>
      <c r="J57" s="650">
        <v>190.64399999999998</v>
      </c>
      <c r="K57" s="651">
        <v>45.911</v>
      </c>
      <c r="L57" s="651">
        <f t="shared" si="27"/>
        <v>236.55499999999998</v>
      </c>
      <c r="M57" s="652">
        <f t="shared" si="4"/>
        <v>0.001436827626488618</v>
      </c>
      <c r="N57" s="650">
        <v>149.816</v>
      </c>
      <c r="O57" s="651">
        <v>5.015</v>
      </c>
      <c r="P57" s="651">
        <f t="shared" si="28"/>
        <v>154.831</v>
      </c>
      <c r="Q57" s="653">
        <f t="shared" si="7"/>
        <v>0.5278271147250873</v>
      </c>
    </row>
    <row r="58" ht="14.25">
      <c r="A58" s="217" t="s">
        <v>247</v>
      </c>
    </row>
    <row r="59" ht="14.25">
      <c r="A59" s="217"/>
    </row>
  </sheetData>
  <sheetProtection/>
  <mergeCells count="13"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</mergeCells>
  <conditionalFormatting sqref="Q58:Q65536 I58:I65536 Q3:Q6 I3:I6">
    <cfRule type="cellIs" priority="1" dxfId="0" operator="lessThan" stopIfTrue="1">
      <formula>0</formula>
    </cfRule>
  </conditionalFormatting>
  <conditionalFormatting sqref="I7:I57 Q7:Q57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41" bottom="0.2" header="0.17" footer="0.17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5"/>
  </sheetPr>
  <dimension ref="A1:Q39"/>
  <sheetViews>
    <sheetView showGridLines="0" zoomScale="90" zoomScaleNormal="90" zoomScalePageLayoutView="0" workbookViewId="0" topLeftCell="A1">
      <selection activeCell="M22" sqref="M22"/>
    </sheetView>
  </sheetViews>
  <sheetFormatPr defaultColWidth="9.140625" defaultRowHeight="12.75"/>
  <cols>
    <col min="1" max="1" width="24.421875" style="656" customWidth="1"/>
    <col min="2" max="4" width="11.421875" style="656" bestFit="1" customWidth="1"/>
    <col min="5" max="5" width="10.28125" style="656" bestFit="1" customWidth="1"/>
    <col min="6" max="6" width="9.57421875" style="656" bestFit="1" customWidth="1"/>
    <col min="7" max="7" width="9.8515625" style="656" customWidth="1"/>
    <col min="8" max="8" width="11.421875" style="656" bestFit="1" customWidth="1"/>
    <col min="9" max="9" width="8.57421875" style="656" customWidth="1"/>
    <col min="10" max="11" width="11.28125" style="656" bestFit="1" customWidth="1"/>
    <col min="12" max="12" width="11.00390625" style="656" customWidth="1"/>
    <col min="13" max="13" width="10.28125" style="656" bestFit="1" customWidth="1"/>
    <col min="14" max="15" width="11.421875" style="656" bestFit="1" customWidth="1"/>
    <col min="16" max="16" width="11.140625" style="656" customWidth="1"/>
    <col min="17" max="17" width="9.57421875" style="656" customWidth="1"/>
    <col min="18" max="16384" width="9.140625" style="656" customWidth="1"/>
  </cols>
  <sheetData>
    <row r="1" spans="1:17" ht="20.25" thickBot="1">
      <c r="A1" s="654" t="s">
        <v>249</v>
      </c>
      <c r="B1" s="655"/>
      <c r="C1" s="655"/>
      <c r="D1" s="655"/>
      <c r="P1" s="1019" t="s">
        <v>0</v>
      </c>
      <c r="Q1" s="1020"/>
    </row>
    <row r="2" ht="4.5" customHeight="1" thickBot="1"/>
    <row r="3" spans="1:17" ht="24" customHeight="1" thickBot="1" thickTop="1">
      <c r="A3" s="1021" t="s">
        <v>250</v>
      </c>
      <c r="B3" s="1022"/>
      <c r="C3" s="1022"/>
      <c r="D3" s="1022"/>
      <c r="E3" s="1022"/>
      <c r="F3" s="1022"/>
      <c r="G3" s="1022"/>
      <c r="H3" s="1022"/>
      <c r="I3" s="1022"/>
      <c r="J3" s="1022"/>
      <c r="K3" s="1022"/>
      <c r="L3" s="1022"/>
      <c r="M3" s="1022"/>
      <c r="N3" s="1022"/>
      <c r="O3" s="1022"/>
      <c r="P3" s="1022"/>
      <c r="Q3" s="1023"/>
    </row>
    <row r="4" spans="1:17" ht="15.75" customHeight="1" thickBot="1">
      <c r="A4" s="1024" t="s">
        <v>251</v>
      </c>
      <c r="B4" s="1015" t="s">
        <v>39</v>
      </c>
      <c r="C4" s="1016"/>
      <c r="D4" s="1016"/>
      <c r="E4" s="1016"/>
      <c r="F4" s="1016"/>
      <c r="G4" s="1016"/>
      <c r="H4" s="1016"/>
      <c r="I4" s="1017"/>
      <c r="J4" s="1015" t="s">
        <v>40</v>
      </c>
      <c r="K4" s="1016"/>
      <c r="L4" s="1016"/>
      <c r="M4" s="1016"/>
      <c r="N4" s="1016"/>
      <c r="O4" s="1016"/>
      <c r="P4" s="1016"/>
      <c r="Q4" s="1018"/>
    </row>
    <row r="5" spans="1:17" s="657" customFormat="1" ht="26.25" customHeight="1">
      <c r="A5" s="1025"/>
      <c r="B5" s="1027" t="s">
        <v>41</v>
      </c>
      <c r="C5" s="1028"/>
      <c r="D5" s="1028"/>
      <c r="E5" s="1013" t="s">
        <v>42</v>
      </c>
      <c r="F5" s="1027" t="s">
        <v>43</v>
      </c>
      <c r="G5" s="1028"/>
      <c r="H5" s="1028"/>
      <c r="I5" s="1033" t="s">
        <v>44</v>
      </c>
      <c r="J5" s="1031" t="s">
        <v>204</v>
      </c>
      <c r="K5" s="1032"/>
      <c r="L5" s="1032"/>
      <c r="M5" s="1013" t="s">
        <v>42</v>
      </c>
      <c r="N5" s="1031" t="s">
        <v>236</v>
      </c>
      <c r="O5" s="1032"/>
      <c r="P5" s="1032"/>
      <c r="Q5" s="1029" t="s">
        <v>44</v>
      </c>
    </row>
    <row r="6" spans="1:17" s="657" customFormat="1" ht="14.25" thickBot="1">
      <c r="A6" s="1026"/>
      <c r="B6" s="658" t="s">
        <v>11</v>
      </c>
      <c r="C6" s="659" t="s">
        <v>12</v>
      </c>
      <c r="D6" s="659" t="s">
        <v>13</v>
      </c>
      <c r="E6" s="1014"/>
      <c r="F6" s="658" t="s">
        <v>11</v>
      </c>
      <c r="G6" s="659" t="s">
        <v>12</v>
      </c>
      <c r="H6" s="659" t="s">
        <v>13</v>
      </c>
      <c r="I6" s="1034"/>
      <c r="J6" s="658" t="s">
        <v>11</v>
      </c>
      <c r="K6" s="659" t="s">
        <v>12</v>
      </c>
      <c r="L6" s="659" t="s">
        <v>13</v>
      </c>
      <c r="M6" s="1014"/>
      <c r="N6" s="658" t="s">
        <v>11</v>
      </c>
      <c r="O6" s="659" t="s">
        <v>12</v>
      </c>
      <c r="P6" s="659" t="s">
        <v>13</v>
      </c>
      <c r="Q6" s="1030"/>
    </row>
    <row r="7" spans="1:17" s="666" customFormat="1" ht="18" customHeight="1" thickBot="1">
      <c r="A7" s="660" t="s">
        <v>4</v>
      </c>
      <c r="B7" s="661">
        <f>SUM(B8:B37)</f>
        <v>1009177</v>
      </c>
      <c r="C7" s="662">
        <f>SUM(C8:C37)</f>
        <v>1009177</v>
      </c>
      <c r="D7" s="663">
        <f aca="true" t="shared" si="0" ref="D7:D14">C7+B7</f>
        <v>2018354</v>
      </c>
      <c r="E7" s="664">
        <f aca="true" t="shared" si="1" ref="E7:E14">D7/$D$7</f>
        <v>1</v>
      </c>
      <c r="F7" s="661">
        <f>SUM(F8:F37)</f>
        <v>755671</v>
      </c>
      <c r="G7" s="662">
        <f>SUM(G8:G37)</f>
        <v>755671</v>
      </c>
      <c r="H7" s="663">
        <f aca="true" t="shared" si="2" ref="H7:H14">G7+F7</f>
        <v>1511342</v>
      </c>
      <c r="I7" s="664">
        <f aca="true" t="shared" si="3" ref="I7:I14">(D7/H7-1)</f>
        <v>0.3354713890039449</v>
      </c>
      <c r="J7" s="661">
        <f>SUM(J8:J37)</f>
        <v>4039415</v>
      </c>
      <c r="K7" s="662">
        <f>SUM(K8:K37)</f>
        <v>4039415</v>
      </c>
      <c r="L7" s="663">
        <f aca="true" t="shared" si="4" ref="L7:L14">K7+J7</f>
        <v>8078830</v>
      </c>
      <c r="M7" s="664">
        <f aca="true" t="shared" si="5" ref="M7:M14">L7/$L$7</f>
        <v>1</v>
      </c>
      <c r="N7" s="661">
        <f>SUM(N8:N37)</f>
        <v>2901718</v>
      </c>
      <c r="O7" s="662">
        <f>SUM(O8:O37)</f>
        <v>2901718</v>
      </c>
      <c r="P7" s="663">
        <f aca="true" t="shared" si="6" ref="P7:P14">O7+N7</f>
        <v>5803436</v>
      </c>
      <c r="Q7" s="665">
        <f aca="true" t="shared" si="7" ref="Q7:Q14">(L7/P7-1)</f>
        <v>0.39207703849926157</v>
      </c>
    </row>
    <row r="8" spans="1:17" s="672" customFormat="1" ht="18" customHeight="1" thickTop="1">
      <c r="A8" s="667" t="s">
        <v>252</v>
      </c>
      <c r="B8" s="668">
        <v>382505</v>
      </c>
      <c r="C8" s="669">
        <v>405528</v>
      </c>
      <c r="D8" s="669">
        <f t="shared" si="0"/>
        <v>788033</v>
      </c>
      <c r="E8" s="670">
        <f t="shared" si="1"/>
        <v>0.3904334918453354</v>
      </c>
      <c r="F8" s="668">
        <v>288277</v>
      </c>
      <c r="G8" s="669">
        <v>288532</v>
      </c>
      <c r="H8" s="669">
        <f t="shared" si="2"/>
        <v>576809</v>
      </c>
      <c r="I8" s="670">
        <f t="shared" si="3"/>
        <v>0.36619400876199926</v>
      </c>
      <c r="J8" s="668">
        <v>1501082</v>
      </c>
      <c r="K8" s="669">
        <v>1618573</v>
      </c>
      <c r="L8" s="669">
        <f t="shared" si="4"/>
        <v>3119655</v>
      </c>
      <c r="M8" s="670">
        <f t="shared" si="5"/>
        <v>0.3861518313914267</v>
      </c>
      <c r="N8" s="669">
        <v>1056847</v>
      </c>
      <c r="O8" s="669">
        <v>1137625</v>
      </c>
      <c r="P8" s="669">
        <f t="shared" si="6"/>
        <v>2194472</v>
      </c>
      <c r="Q8" s="671">
        <f t="shared" si="7"/>
        <v>0.4215970857682394</v>
      </c>
    </row>
    <row r="9" spans="1:17" s="672" customFormat="1" ht="18" customHeight="1">
      <c r="A9" s="667" t="s">
        <v>253</v>
      </c>
      <c r="B9" s="668">
        <v>94019</v>
      </c>
      <c r="C9" s="669">
        <v>92532</v>
      </c>
      <c r="D9" s="669">
        <f t="shared" si="0"/>
        <v>186551</v>
      </c>
      <c r="E9" s="670">
        <f t="shared" si="1"/>
        <v>0.0924272947163877</v>
      </c>
      <c r="F9" s="668">
        <v>65329</v>
      </c>
      <c r="G9" s="669">
        <v>65613</v>
      </c>
      <c r="H9" s="669">
        <f t="shared" si="2"/>
        <v>130942</v>
      </c>
      <c r="I9" s="670">
        <f t="shared" si="3"/>
        <v>0.4246842113302072</v>
      </c>
      <c r="J9" s="668">
        <v>362790</v>
      </c>
      <c r="K9" s="669">
        <v>359553</v>
      </c>
      <c r="L9" s="669">
        <f t="shared" si="4"/>
        <v>722343</v>
      </c>
      <c r="M9" s="670">
        <f t="shared" si="5"/>
        <v>0.08941183314910699</v>
      </c>
      <c r="N9" s="669">
        <v>237953</v>
      </c>
      <c r="O9" s="669">
        <v>236223</v>
      </c>
      <c r="P9" s="669">
        <f t="shared" si="6"/>
        <v>474176</v>
      </c>
      <c r="Q9" s="671">
        <f t="shared" si="7"/>
        <v>0.5233647422054257</v>
      </c>
    </row>
    <row r="10" spans="1:17" s="672" customFormat="1" ht="18" customHeight="1">
      <c r="A10" s="667" t="s">
        <v>254</v>
      </c>
      <c r="B10" s="668">
        <v>92529</v>
      </c>
      <c r="C10" s="669">
        <v>92584</v>
      </c>
      <c r="D10" s="669">
        <f t="shared" si="0"/>
        <v>185113</v>
      </c>
      <c r="E10" s="670">
        <f t="shared" si="1"/>
        <v>0.09171483297776307</v>
      </c>
      <c r="F10" s="668">
        <v>75309</v>
      </c>
      <c r="G10" s="669">
        <v>73710</v>
      </c>
      <c r="H10" s="669">
        <f t="shared" si="2"/>
        <v>149019</v>
      </c>
      <c r="I10" s="670">
        <f t="shared" si="3"/>
        <v>0.24221072480690387</v>
      </c>
      <c r="J10" s="668">
        <v>369651</v>
      </c>
      <c r="K10" s="669">
        <v>349488</v>
      </c>
      <c r="L10" s="669">
        <f t="shared" si="4"/>
        <v>719139</v>
      </c>
      <c r="M10" s="670">
        <f t="shared" si="5"/>
        <v>0.08901524106832301</v>
      </c>
      <c r="N10" s="669">
        <v>280316</v>
      </c>
      <c r="O10" s="669">
        <v>268289</v>
      </c>
      <c r="P10" s="669">
        <f t="shared" si="6"/>
        <v>548605</v>
      </c>
      <c r="Q10" s="671">
        <f t="shared" si="7"/>
        <v>0.31085024744579437</v>
      </c>
    </row>
    <row r="11" spans="1:17" s="672" customFormat="1" ht="18" customHeight="1">
      <c r="A11" s="667" t="s">
        <v>255</v>
      </c>
      <c r="B11" s="668">
        <v>62299</v>
      </c>
      <c r="C11" s="669">
        <v>55511</v>
      </c>
      <c r="D11" s="669">
        <f t="shared" si="0"/>
        <v>117810</v>
      </c>
      <c r="E11" s="670">
        <f t="shared" si="1"/>
        <v>0.058369344525291404</v>
      </c>
      <c r="F11" s="668">
        <v>44569</v>
      </c>
      <c r="G11" s="669">
        <v>45672</v>
      </c>
      <c r="H11" s="669">
        <f t="shared" si="2"/>
        <v>90241</v>
      </c>
      <c r="I11" s="670">
        <f t="shared" si="3"/>
        <v>0.30550414999833775</v>
      </c>
      <c r="J11" s="668">
        <v>261548</v>
      </c>
      <c r="K11" s="669">
        <v>240908</v>
      </c>
      <c r="L11" s="669">
        <f t="shared" si="4"/>
        <v>502456</v>
      </c>
      <c r="M11" s="670">
        <f t="shared" si="5"/>
        <v>0.06219415435155833</v>
      </c>
      <c r="N11" s="669">
        <v>176439</v>
      </c>
      <c r="O11" s="669">
        <v>161772</v>
      </c>
      <c r="P11" s="669">
        <f t="shared" si="6"/>
        <v>338211</v>
      </c>
      <c r="Q11" s="671">
        <f t="shared" si="7"/>
        <v>0.48562879385945457</v>
      </c>
    </row>
    <row r="12" spans="1:17" s="672" customFormat="1" ht="18" customHeight="1">
      <c r="A12" s="667" t="s">
        <v>256</v>
      </c>
      <c r="B12" s="668">
        <v>50274</v>
      </c>
      <c r="C12" s="669">
        <v>48700</v>
      </c>
      <c r="D12" s="669">
        <f t="shared" si="0"/>
        <v>98974</v>
      </c>
      <c r="E12" s="670">
        <f t="shared" si="1"/>
        <v>0.04903698756511494</v>
      </c>
      <c r="F12" s="668">
        <v>32189</v>
      </c>
      <c r="G12" s="669">
        <v>31668</v>
      </c>
      <c r="H12" s="669">
        <f t="shared" si="2"/>
        <v>63857</v>
      </c>
      <c r="I12" s="670">
        <f t="shared" si="3"/>
        <v>0.549931879042235</v>
      </c>
      <c r="J12" s="668">
        <v>213827</v>
      </c>
      <c r="K12" s="669">
        <v>196973</v>
      </c>
      <c r="L12" s="669">
        <f t="shared" si="4"/>
        <v>410800</v>
      </c>
      <c r="M12" s="670">
        <f t="shared" si="5"/>
        <v>0.05084894718665946</v>
      </c>
      <c r="N12" s="669">
        <v>138255</v>
      </c>
      <c r="O12" s="669">
        <v>126800</v>
      </c>
      <c r="P12" s="669">
        <f t="shared" si="6"/>
        <v>265055</v>
      </c>
      <c r="Q12" s="671">
        <f t="shared" si="7"/>
        <v>0.5498670087340363</v>
      </c>
    </row>
    <row r="13" spans="1:17" s="672" customFormat="1" ht="18" customHeight="1">
      <c r="A13" s="667" t="s">
        <v>257</v>
      </c>
      <c r="B13" s="668">
        <v>44335</v>
      </c>
      <c r="C13" s="669">
        <v>42618</v>
      </c>
      <c r="D13" s="669">
        <f t="shared" si="0"/>
        <v>86953</v>
      </c>
      <c r="E13" s="670">
        <f t="shared" si="1"/>
        <v>0.043081144338406444</v>
      </c>
      <c r="F13" s="668">
        <v>23607</v>
      </c>
      <c r="G13" s="669">
        <v>23718</v>
      </c>
      <c r="H13" s="669">
        <f t="shared" si="2"/>
        <v>47325</v>
      </c>
      <c r="I13" s="670">
        <f t="shared" si="3"/>
        <v>0.8373586899101955</v>
      </c>
      <c r="J13" s="668">
        <v>172047</v>
      </c>
      <c r="K13" s="669">
        <v>164324</v>
      </c>
      <c r="L13" s="669">
        <f t="shared" si="4"/>
        <v>336371</v>
      </c>
      <c r="M13" s="670">
        <f t="shared" si="5"/>
        <v>0.04163610324762373</v>
      </c>
      <c r="N13" s="669">
        <v>95388</v>
      </c>
      <c r="O13" s="669">
        <v>92255</v>
      </c>
      <c r="P13" s="669">
        <f t="shared" si="6"/>
        <v>187643</v>
      </c>
      <c r="Q13" s="671">
        <f t="shared" si="7"/>
        <v>0.7926115016280917</v>
      </c>
    </row>
    <row r="14" spans="1:17" s="672" customFormat="1" ht="18" customHeight="1">
      <c r="A14" s="667" t="s">
        <v>258</v>
      </c>
      <c r="B14" s="668">
        <v>35051</v>
      </c>
      <c r="C14" s="669">
        <v>36363</v>
      </c>
      <c r="D14" s="669">
        <f t="shared" si="0"/>
        <v>71414</v>
      </c>
      <c r="E14" s="670">
        <f t="shared" si="1"/>
        <v>0.035382296663518886</v>
      </c>
      <c r="F14" s="668">
        <v>35717</v>
      </c>
      <c r="G14" s="669">
        <v>36402</v>
      </c>
      <c r="H14" s="669">
        <f t="shared" si="2"/>
        <v>72119</v>
      </c>
      <c r="I14" s="670">
        <f t="shared" si="3"/>
        <v>-0.009775509921102654</v>
      </c>
      <c r="J14" s="668">
        <v>141767</v>
      </c>
      <c r="K14" s="669">
        <v>150012</v>
      </c>
      <c r="L14" s="669">
        <f t="shared" si="4"/>
        <v>291779</v>
      </c>
      <c r="M14" s="670">
        <f t="shared" si="5"/>
        <v>0.0361164921158138</v>
      </c>
      <c r="N14" s="669">
        <v>146972</v>
      </c>
      <c r="O14" s="669">
        <v>155033</v>
      </c>
      <c r="P14" s="669">
        <f t="shared" si="6"/>
        <v>302005</v>
      </c>
      <c r="Q14" s="671">
        <f t="shared" si="7"/>
        <v>-0.03386036655022273</v>
      </c>
    </row>
    <row r="15" spans="1:17" s="672" customFormat="1" ht="18" customHeight="1">
      <c r="A15" s="667" t="s">
        <v>259</v>
      </c>
      <c r="B15" s="668">
        <v>29683</v>
      </c>
      <c r="C15" s="669">
        <v>29244</v>
      </c>
      <c r="D15" s="669">
        <f aca="true" t="shared" si="8" ref="D15:D36">C15+B15</f>
        <v>58927</v>
      </c>
      <c r="E15" s="670">
        <f aca="true" t="shared" si="9" ref="E15:E37">D15/$D$7</f>
        <v>0.029195572233612143</v>
      </c>
      <c r="F15" s="668">
        <v>18054</v>
      </c>
      <c r="G15" s="669">
        <v>16892</v>
      </c>
      <c r="H15" s="669">
        <f aca="true" t="shared" si="10" ref="H15:H36">G15+F15</f>
        <v>34946</v>
      </c>
      <c r="I15" s="670">
        <f aca="true" t="shared" si="11" ref="I15:I36">(D15/H15-1)</f>
        <v>0.6862301837120128</v>
      </c>
      <c r="J15" s="668">
        <v>119016</v>
      </c>
      <c r="K15" s="669">
        <v>112785</v>
      </c>
      <c r="L15" s="669">
        <f aca="true" t="shared" si="12" ref="L15:L36">K15+J15</f>
        <v>231801</v>
      </c>
      <c r="M15" s="670">
        <f aca="true" t="shared" si="13" ref="M15:M37">L15/$L$7</f>
        <v>0.028692397290201677</v>
      </c>
      <c r="N15" s="669">
        <v>71995</v>
      </c>
      <c r="O15" s="669">
        <v>68473</v>
      </c>
      <c r="P15" s="669">
        <f aca="true" t="shared" si="14" ref="P15:P36">O15+N15</f>
        <v>140468</v>
      </c>
      <c r="Q15" s="671">
        <f aca="true" t="shared" si="15" ref="Q15:Q36">(L15/P15-1)</f>
        <v>0.6502050289033801</v>
      </c>
    </row>
    <row r="16" spans="1:17" s="672" customFormat="1" ht="18" customHeight="1">
      <c r="A16" s="667" t="s">
        <v>260</v>
      </c>
      <c r="B16" s="668">
        <v>30951</v>
      </c>
      <c r="C16" s="669">
        <v>27938</v>
      </c>
      <c r="D16" s="669">
        <f t="shared" si="8"/>
        <v>58889</v>
      </c>
      <c r="E16" s="670">
        <f t="shared" si="9"/>
        <v>0.029176745011033744</v>
      </c>
      <c r="F16" s="668">
        <v>15696</v>
      </c>
      <c r="G16" s="669">
        <v>16425</v>
      </c>
      <c r="H16" s="669">
        <f t="shared" si="10"/>
        <v>32121</v>
      </c>
      <c r="I16" s="670">
        <f t="shared" si="11"/>
        <v>0.8333488994738645</v>
      </c>
      <c r="J16" s="668">
        <v>129694</v>
      </c>
      <c r="K16" s="669">
        <v>122944</v>
      </c>
      <c r="L16" s="669">
        <f t="shared" si="12"/>
        <v>252638</v>
      </c>
      <c r="M16" s="670">
        <f t="shared" si="13"/>
        <v>0.03127160739859609</v>
      </c>
      <c r="N16" s="669">
        <v>72189</v>
      </c>
      <c r="O16" s="669">
        <v>65758</v>
      </c>
      <c r="P16" s="669">
        <f t="shared" si="14"/>
        <v>137947</v>
      </c>
      <c r="Q16" s="671">
        <f t="shared" si="15"/>
        <v>0.8314135138857677</v>
      </c>
    </row>
    <row r="17" spans="1:17" s="672" customFormat="1" ht="18" customHeight="1">
      <c r="A17" s="667" t="s">
        <v>261</v>
      </c>
      <c r="B17" s="668">
        <v>23541</v>
      </c>
      <c r="C17" s="669">
        <v>22473</v>
      </c>
      <c r="D17" s="669">
        <f t="shared" si="8"/>
        <v>46014</v>
      </c>
      <c r="E17" s="670">
        <f t="shared" si="9"/>
        <v>0.02279778472953704</v>
      </c>
      <c r="F17" s="668">
        <v>18144</v>
      </c>
      <c r="G17" s="669">
        <v>18682</v>
      </c>
      <c r="H17" s="669">
        <f t="shared" si="10"/>
        <v>36826</v>
      </c>
      <c r="I17" s="670">
        <f t="shared" si="11"/>
        <v>0.24949763753869547</v>
      </c>
      <c r="J17" s="668">
        <v>92942</v>
      </c>
      <c r="K17" s="669">
        <v>88230</v>
      </c>
      <c r="L17" s="669">
        <f t="shared" si="12"/>
        <v>181172</v>
      </c>
      <c r="M17" s="670">
        <f t="shared" si="13"/>
        <v>0.022425524488075624</v>
      </c>
      <c r="N17" s="669">
        <v>72627</v>
      </c>
      <c r="O17" s="669">
        <v>67582</v>
      </c>
      <c r="P17" s="669">
        <f t="shared" si="14"/>
        <v>140209</v>
      </c>
      <c r="Q17" s="671">
        <f t="shared" si="15"/>
        <v>0.2921567089131225</v>
      </c>
    </row>
    <row r="18" spans="1:17" s="672" customFormat="1" ht="18" customHeight="1">
      <c r="A18" s="667" t="s">
        <v>262</v>
      </c>
      <c r="B18" s="668">
        <v>23519</v>
      </c>
      <c r="C18" s="669">
        <v>21366</v>
      </c>
      <c r="D18" s="669">
        <f t="shared" si="8"/>
        <v>44885</v>
      </c>
      <c r="E18" s="670">
        <f t="shared" si="9"/>
        <v>0.02223841803766832</v>
      </c>
      <c r="F18" s="668">
        <v>25625</v>
      </c>
      <c r="G18" s="669">
        <v>27519</v>
      </c>
      <c r="H18" s="669">
        <f t="shared" si="10"/>
        <v>53144</v>
      </c>
      <c r="I18" s="670">
        <f t="shared" si="11"/>
        <v>-0.15540794821616744</v>
      </c>
      <c r="J18" s="668">
        <v>112413</v>
      </c>
      <c r="K18" s="669">
        <v>108131</v>
      </c>
      <c r="L18" s="669">
        <f t="shared" si="12"/>
        <v>220544</v>
      </c>
      <c r="M18" s="670">
        <f t="shared" si="13"/>
        <v>0.027299002454563348</v>
      </c>
      <c r="N18" s="669">
        <v>108260</v>
      </c>
      <c r="O18" s="669">
        <v>106918</v>
      </c>
      <c r="P18" s="669">
        <f t="shared" si="14"/>
        <v>215178</v>
      </c>
      <c r="Q18" s="671">
        <f t="shared" si="15"/>
        <v>0.024937493609941574</v>
      </c>
    </row>
    <row r="19" spans="1:17" s="672" customFormat="1" ht="18" customHeight="1">
      <c r="A19" s="667" t="s">
        <v>263</v>
      </c>
      <c r="B19" s="668">
        <v>22381</v>
      </c>
      <c r="C19" s="669">
        <v>19910</v>
      </c>
      <c r="D19" s="669">
        <f t="shared" si="8"/>
        <v>42291</v>
      </c>
      <c r="E19" s="670">
        <f t="shared" si="9"/>
        <v>0.020953212370079778</v>
      </c>
      <c r="F19" s="668">
        <v>12072</v>
      </c>
      <c r="G19" s="669">
        <v>11880</v>
      </c>
      <c r="H19" s="669">
        <f t="shared" si="10"/>
        <v>23952</v>
      </c>
      <c r="I19" s="670">
        <f t="shared" si="11"/>
        <v>0.7656563126252505</v>
      </c>
      <c r="J19" s="668">
        <v>87937</v>
      </c>
      <c r="K19" s="669">
        <v>79783</v>
      </c>
      <c r="L19" s="669">
        <f t="shared" si="12"/>
        <v>167720</v>
      </c>
      <c r="M19" s="670">
        <f t="shared" si="13"/>
        <v>0.020760431894222307</v>
      </c>
      <c r="N19" s="669">
        <v>49451</v>
      </c>
      <c r="O19" s="669">
        <v>43560</v>
      </c>
      <c r="P19" s="669">
        <f t="shared" si="14"/>
        <v>93011</v>
      </c>
      <c r="Q19" s="671">
        <f t="shared" si="15"/>
        <v>0.8032275752330369</v>
      </c>
    </row>
    <row r="20" spans="1:17" s="672" customFormat="1" ht="18" customHeight="1">
      <c r="A20" s="667" t="s">
        <v>264</v>
      </c>
      <c r="B20" s="668">
        <v>9708</v>
      </c>
      <c r="C20" s="669">
        <v>10404</v>
      </c>
      <c r="D20" s="669">
        <f t="shared" si="8"/>
        <v>20112</v>
      </c>
      <c r="E20" s="670">
        <f t="shared" si="9"/>
        <v>0.009964555276230037</v>
      </c>
      <c r="F20" s="668">
        <v>5376</v>
      </c>
      <c r="G20" s="669">
        <v>6527</v>
      </c>
      <c r="H20" s="669">
        <f t="shared" si="10"/>
        <v>11903</v>
      </c>
      <c r="I20" s="670">
        <f t="shared" si="11"/>
        <v>0.6896580693942704</v>
      </c>
      <c r="J20" s="668">
        <v>28053</v>
      </c>
      <c r="K20" s="669">
        <v>26883</v>
      </c>
      <c r="L20" s="669">
        <f t="shared" si="12"/>
        <v>54936</v>
      </c>
      <c r="M20" s="670">
        <f t="shared" si="13"/>
        <v>0.006799994553666805</v>
      </c>
      <c r="N20" s="669">
        <v>23104</v>
      </c>
      <c r="O20" s="669">
        <v>21917</v>
      </c>
      <c r="P20" s="669">
        <f t="shared" si="14"/>
        <v>45021</v>
      </c>
      <c r="Q20" s="671">
        <f t="shared" si="15"/>
        <v>0.22023055907243294</v>
      </c>
    </row>
    <row r="21" spans="1:17" s="672" customFormat="1" ht="18" customHeight="1">
      <c r="A21" s="667" t="s">
        <v>265</v>
      </c>
      <c r="B21" s="668">
        <v>10030</v>
      </c>
      <c r="C21" s="669">
        <v>9963</v>
      </c>
      <c r="D21" s="669">
        <f t="shared" si="8"/>
        <v>19993</v>
      </c>
      <c r="E21" s="670">
        <f t="shared" si="9"/>
        <v>0.009905596342366107</v>
      </c>
      <c r="F21" s="668">
        <v>7708</v>
      </c>
      <c r="G21" s="669">
        <v>8441</v>
      </c>
      <c r="H21" s="669">
        <f t="shared" si="10"/>
        <v>16149</v>
      </c>
      <c r="I21" s="670">
        <f t="shared" si="11"/>
        <v>0.2380333147563316</v>
      </c>
      <c r="J21" s="668">
        <v>39311</v>
      </c>
      <c r="K21" s="669">
        <v>38578</v>
      </c>
      <c r="L21" s="669">
        <f t="shared" si="12"/>
        <v>77889</v>
      </c>
      <c r="M21" s="670">
        <f t="shared" si="13"/>
        <v>0.009641123776586462</v>
      </c>
      <c r="N21" s="669">
        <v>29547</v>
      </c>
      <c r="O21" s="669">
        <v>31817</v>
      </c>
      <c r="P21" s="669">
        <f t="shared" si="14"/>
        <v>61364</v>
      </c>
      <c r="Q21" s="671">
        <f t="shared" si="15"/>
        <v>0.269294700475849</v>
      </c>
    </row>
    <row r="22" spans="1:17" s="672" customFormat="1" ht="18" customHeight="1">
      <c r="A22" s="667" t="s">
        <v>266</v>
      </c>
      <c r="B22" s="668">
        <v>8623</v>
      </c>
      <c r="C22" s="669">
        <v>9125</v>
      </c>
      <c r="D22" s="669">
        <f t="shared" si="8"/>
        <v>17748</v>
      </c>
      <c r="E22" s="670">
        <f t="shared" si="9"/>
        <v>0.00879330385056338</v>
      </c>
      <c r="F22" s="668">
        <v>8525</v>
      </c>
      <c r="G22" s="669">
        <v>8397</v>
      </c>
      <c r="H22" s="669">
        <f t="shared" si="10"/>
        <v>16922</v>
      </c>
      <c r="I22" s="670">
        <f t="shared" si="11"/>
        <v>0.04881219713981788</v>
      </c>
      <c r="J22" s="668">
        <v>37340</v>
      </c>
      <c r="K22" s="669">
        <v>37151</v>
      </c>
      <c r="L22" s="669">
        <f t="shared" si="12"/>
        <v>74491</v>
      </c>
      <c r="M22" s="670">
        <f t="shared" si="13"/>
        <v>0.009220518317627676</v>
      </c>
      <c r="N22" s="669">
        <v>32239</v>
      </c>
      <c r="O22" s="669">
        <v>30544</v>
      </c>
      <c r="P22" s="669">
        <f t="shared" si="14"/>
        <v>62783</v>
      </c>
      <c r="Q22" s="671">
        <f t="shared" si="15"/>
        <v>0.1864836022490164</v>
      </c>
    </row>
    <row r="23" spans="1:17" s="672" customFormat="1" ht="18" customHeight="1">
      <c r="A23" s="667" t="s">
        <v>267</v>
      </c>
      <c r="B23" s="668">
        <v>8767</v>
      </c>
      <c r="C23" s="669">
        <v>8528</v>
      </c>
      <c r="D23" s="669">
        <f t="shared" si="8"/>
        <v>17295</v>
      </c>
      <c r="E23" s="670">
        <f t="shared" si="9"/>
        <v>0.008568863539299846</v>
      </c>
      <c r="F23" s="668">
        <v>8475</v>
      </c>
      <c r="G23" s="669">
        <v>7489</v>
      </c>
      <c r="H23" s="669">
        <f t="shared" si="10"/>
        <v>15964</v>
      </c>
      <c r="I23" s="670">
        <f t="shared" si="11"/>
        <v>0.08337509396141307</v>
      </c>
      <c r="J23" s="668">
        <v>37605</v>
      </c>
      <c r="K23" s="669">
        <v>32344</v>
      </c>
      <c r="L23" s="669">
        <f t="shared" si="12"/>
        <v>69949</v>
      </c>
      <c r="M23" s="670">
        <f t="shared" si="13"/>
        <v>0.008658308195617435</v>
      </c>
      <c r="N23" s="669">
        <v>32629</v>
      </c>
      <c r="O23" s="669">
        <v>26084</v>
      </c>
      <c r="P23" s="669">
        <f t="shared" si="14"/>
        <v>58713</v>
      </c>
      <c r="Q23" s="671">
        <f t="shared" si="15"/>
        <v>0.19137158721237202</v>
      </c>
    </row>
    <row r="24" spans="1:17" s="672" customFormat="1" ht="18" customHeight="1">
      <c r="A24" s="667" t="s">
        <v>268</v>
      </c>
      <c r="B24" s="668">
        <v>9035</v>
      </c>
      <c r="C24" s="669">
        <v>8099</v>
      </c>
      <c r="D24" s="669">
        <f t="shared" si="8"/>
        <v>17134</v>
      </c>
      <c r="E24" s="670">
        <f t="shared" si="9"/>
        <v>0.008489095569954527</v>
      </c>
      <c r="F24" s="668">
        <v>8726</v>
      </c>
      <c r="G24" s="669">
        <v>8696</v>
      </c>
      <c r="H24" s="669">
        <f t="shared" si="10"/>
        <v>17422</v>
      </c>
      <c r="I24" s="670">
        <f t="shared" si="11"/>
        <v>-0.016530823097233416</v>
      </c>
      <c r="J24" s="668">
        <v>37580</v>
      </c>
      <c r="K24" s="669">
        <v>33290</v>
      </c>
      <c r="L24" s="669">
        <f t="shared" si="12"/>
        <v>70870</v>
      </c>
      <c r="M24" s="670">
        <f t="shared" si="13"/>
        <v>0.008772309851797847</v>
      </c>
      <c r="N24" s="669">
        <v>36263</v>
      </c>
      <c r="O24" s="669">
        <v>33232</v>
      </c>
      <c r="P24" s="669">
        <f t="shared" si="14"/>
        <v>69495</v>
      </c>
      <c r="Q24" s="671">
        <f t="shared" si="15"/>
        <v>0.01978559608604935</v>
      </c>
    </row>
    <row r="25" spans="1:17" s="672" customFormat="1" ht="18" customHeight="1">
      <c r="A25" s="667" t="s">
        <v>269</v>
      </c>
      <c r="B25" s="668">
        <v>8525</v>
      </c>
      <c r="C25" s="669">
        <v>8040</v>
      </c>
      <c r="D25" s="669">
        <f t="shared" si="8"/>
        <v>16565</v>
      </c>
      <c r="E25" s="670">
        <f t="shared" si="9"/>
        <v>0.008207182684504304</v>
      </c>
      <c r="F25" s="668">
        <v>7184</v>
      </c>
      <c r="G25" s="669">
        <v>6696</v>
      </c>
      <c r="H25" s="669">
        <f t="shared" si="10"/>
        <v>13880</v>
      </c>
      <c r="I25" s="670">
        <f t="shared" si="11"/>
        <v>0.19344380403458206</v>
      </c>
      <c r="J25" s="668">
        <v>35743</v>
      </c>
      <c r="K25" s="669">
        <v>31783</v>
      </c>
      <c r="L25" s="669">
        <f t="shared" si="12"/>
        <v>67526</v>
      </c>
      <c r="M25" s="670">
        <f t="shared" si="13"/>
        <v>0.00835838852903205</v>
      </c>
      <c r="N25" s="669">
        <v>28363</v>
      </c>
      <c r="O25" s="669">
        <v>25111</v>
      </c>
      <c r="P25" s="669">
        <f t="shared" si="14"/>
        <v>53474</v>
      </c>
      <c r="Q25" s="671">
        <f t="shared" si="15"/>
        <v>0.26278191270524</v>
      </c>
    </row>
    <row r="26" spans="1:17" s="672" customFormat="1" ht="18" customHeight="1">
      <c r="A26" s="667" t="s">
        <v>270</v>
      </c>
      <c r="B26" s="668">
        <v>7793</v>
      </c>
      <c r="C26" s="669">
        <v>7880</v>
      </c>
      <c r="D26" s="669">
        <f t="shared" si="8"/>
        <v>15673</v>
      </c>
      <c r="E26" s="670">
        <f t="shared" si="9"/>
        <v>0.0077652384071376975</v>
      </c>
      <c r="F26" s="668">
        <v>6144</v>
      </c>
      <c r="G26" s="669">
        <v>5777</v>
      </c>
      <c r="H26" s="669">
        <f t="shared" si="10"/>
        <v>11921</v>
      </c>
      <c r="I26" s="670">
        <f t="shared" si="11"/>
        <v>0.31473869641808583</v>
      </c>
      <c r="J26" s="668">
        <v>30005</v>
      </c>
      <c r="K26" s="669">
        <v>30165</v>
      </c>
      <c r="L26" s="669">
        <f t="shared" si="12"/>
        <v>60170</v>
      </c>
      <c r="M26" s="670">
        <f t="shared" si="13"/>
        <v>0.007447860643187194</v>
      </c>
      <c r="N26" s="669">
        <v>23418</v>
      </c>
      <c r="O26" s="669">
        <v>22681</v>
      </c>
      <c r="P26" s="669">
        <f t="shared" si="14"/>
        <v>46099</v>
      </c>
      <c r="Q26" s="671">
        <f t="shared" si="15"/>
        <v>0.3052343868630556</v>
      </c>
    </row>
    <row r="27" spans="1:17" s="672" customFormat="1" ht="18" customHeight="1">
      <c r="A27" s="667" t="s">
        <v>271</v>
      </c>
      <c r="B27" s="668">
        <v>6370</v>
      </c>
      <c r="C27" s="669">
        <v>5907</v>
      </c>
      <c r="D27" s="669">
        <f t="shared" si="8"/>
        <v>12277</v>
      </c>
      <c r="E27" s="670">
        <f t="shared" si="9"/>
        <v>0.006082679252499809</v>
      </c>
      <c r="F27" s="668">
        <v>5741</v>
      </c>
      <c r="G27" s="669">
        <v>5401</v>
      </c>
      <c r="H27" s="669">
        <f t="shared" si="10"/>
        <v>11142</v>
      </c>
      <c r="I27" s="670">
        <f t="shared" si="11"/>
        <v>0.10186681026745648</v>
      </c>
      <c r="J27" s="668">
        <v>26658</v>
      </c>
      <c r="K27" s="669">
        <v>24255</v>
      </c>
      <c r="L27" s="669">
        <f t="shared" si="12"/>
        <v>50913</v>
      </c>
      <c r="M27" s="670">
        <f t="shared" si="13"/>
        <v>0.006302026407289174</v>
      </c>
      <c r="N27" s="669">
        <v>21818</v>
      </c>
      <c r="O27" s="669">
        <v>20434</v>
      </c>
      <c r="P27" s="669">
        <f t="shared" si="14"/>
        <v>42252</v>
      </c>
      <c r="Q27" s="671">
        <f t="shared" si="15"/>
        <v>0.2049843794376598</v>
      </c>
    </row>
    <row r="28" spans="1:17" s="672" customFormat="1" ht="18" customHeight="1">
      <c r="A28" s="667" t="s">
        <v>272</v>
      </c>
      <c r="B28" s="668">
        <v>6681</v>
      </c>
      <c r="C28" s="669">
        <v>5577</v>
      </c>
      <c r="D28" s="669">
        <f t="shared" si="8"/>
        <v>12258</v>
      </c>
      <c r="E28" s="670">
        <f t="shared" si="9"/>
        <v>0.00607326564121061</v>
      </c>
      <c r="F28" s="668">
        <v>5274</v>
      </c>
      <c r="G28" s="669">
        <v>4329</v>
      </c>
      <c r="H28" s="669">
        <f t="shared" si="10"/>
        <v>9603</v>
      </c>
      <c r="I28" s="670">
        <f t="shared" si="11"/>
        <v>0.2764761012183692</v>
      </c>
      <c r="J28" s="668">
        <v>26351</v>
      </c>
      <c r="K28" s="669">
        <v>22870</v>
      </c>
      <c r="L28" s="669">
        <f t="shared" si="12"/>
        <v>49221</v>
      </c>
      <c r="M28" s="670">
        <f t="shared" si="13"/>
        <v>0.006092590139908873</v>
      </c>
      <c r="N28" s="669">
        <v>20579</v>
      </c>
      <c r="O28" s="669">
        <v>17567</v>
      </c>
      <c r="P28" s="669">
        <f t="shared" si="14"/>
        <v>38146</v>
      </c>
      <c r="Q28" s="671">
        <f t="shared" si="15"/>
        <v>0.290331882766214</v>
      </c>
    </row>
    <row r="29" spans="1:17" s="672" customFormat="1" ht="18" customHeight="1">
      <c r="A29" s="667" t="s">
        <v>273</v>
      </c>
      <c r="B29" s="668">
        <v>6336</v>
      </c>
      <c r="C29" s="669">
        <v>5704</v>
      </c>
      <c r="D29" s="669">
        <f t="shared" si="8"/>
        <v>12040</v>
      </c>
      <c r="E29" s="670">
        <f t="shared" si="9"/>
        <v>0.005965256837997695</v>
      </c>
      <c r="F29" s="668">
        <v>3942</v>
      </c>
      <c r="G29" s="669">
        <v>3964</v>
      </c>
      <c r="H29" s="669">
        <f t="shared" si="10"/>
        <v>7906</v>
      </c>
      <c r="I29" s="670">
        <f t="shared" si="11"/>
        <v>0.5228940045535038</v>
      </c>
      <c r="J29" s="668">
        <v>26896</v>
      </c>
      <c r="K29" s="669">
        <v>26719</v>
      </c>
      <c r="L29" s="669">
        <f t="shared" si="12"/>
        <v>53615</v>
      </c>
      <c r="M29" s="670">
        <f t="shared" si="13"/>
        <v>0.006636480777538332</v>
      </c>
      <c r="N29" s="669">
        <v>15473</v>
      </c>
      <c r="O29" s="669">
        <v>14839</v>
      </c>
      <c r="P29" s="669">
        <f t="shared" si="14"/>
        <v>30312</v>
      </c>
      <c r="Q29" s="671">
        <f t="shared" si="15"/>
        <v>0.7687714436526789</v>
      </c>
    </row>
    <row r="30" spans="1:17" s="672" customFormat="1" ht="18" customHeight="1">
      <c r="A30" s="667" t="s">
        <v>274</v>
      </c>
      <c r="B30" s="668">
        <v>5493</v>
      </c>
      <c r="C30" s="669">
        <v>5549</v>
      </c>
      <c r="D30" s="669">
        <f t="shared" si="8"/>
        <v>11042</v>
      </c>
      <c r="E30" s="670">
        <f t="shared" si="9"/>
        <v>0.005470794518701873</v>
      </c>
      <c r="F30" s="668">
        <v>4455</v>
      </c>
      <c r="G30" s="669">
        <v>4336</v>
      </c>
      <c r="H30" s="669">
        <f t="shared" si="10"/>
        <v>8791</v>
      </c>
      <c r="I30" s="670">
        <f t="shared" si="11"/>
        <v>0.2560573313616199</v>
      </c>
      <c r="J30" s="668">
        <v>21612</v>
      </c>
      <c r="K30" s="669">
        <v>21613</v>
      </c>
      <c r="L30" s="669">
        <f t="shared" si="12"/>
        <v>43225</v>
      </c>
      <c r="M30" s="670">
        <f t="shared" si="13"/>
        <v>0.005350403461887427</v>
      </c>
      <c r="N30" s="669">
        <v>17450</v>
      </c>
      <c r="O30" s="669">
        <v>17212</v>
      </c>
      <c r="P30" s="669">
        <f t="shared" si="14"/>
        <v>34662</v>
      </c>
      <c r="Q30" s="671">
        <f t="shared" si="15"/>
        <v>0.24704287115573242</v>
      </c>
    </row>
    <row r="31" spans="1:17" s="672" customFormat="1" ht="18" customHeight="1">
      <c r="A31" s="667" t="s">
        <v>275</v>
      </c>
      <c r="B31" s="668">
        <v>4595</v>
      </c>
      <c r="C31" s="669">
        <v>4231</v>
      </c>
      <c r="D31" s="669">
        <f t="shared" si="8"/>
        <v>8826</v>
      </c>
      <c r="E31" s="670">
        <f t="shared" si="9"/>
        <v>0.004372870170445819</v>
      </c>
      <c r="F31" s="668">
        <v>4294</v>
      </c>
      <c r="G31" s="669">
        <v>4006</v>
      </c>
      <c r="H31" s="669">
        <f t="shared" si="10"/>
        <v>8300</v>
      </c>
      <c r="I31" s="670">
        <f t="shared" si="11"/>
        <v>0.06337349397590364</v>
      </c>
      <c r="J31" s="668">
        <v>18632</v>
      </c>
      <c r="K31" s="669">
        <v>16889</v>
      </c>
      <c r="L31" s="669">
        <f t="shared" si="12"/>
        <v>35521</v>
      </c>
      <c r="M31" s="670">
        <f t="shared" si="13"/>
        <v>0.004396800031687757</v>
      </c>
      <c r="N31" s="669">
        <v>14385</v>
      </c>
      <c r="O31" s="669">
        <v>13185</v>
      </c>
      <c r="P31" s="669">
        <f t="shared" si="14"/>
        <v>27570</v>
      </c>
      <c r="Q31" s="671">
        <f t="shared" si="15"/>
        <v>0.2883931809938338</v>
      </c>
    </row>
    <row r="32" spans="1:17" s="672" customFormat="1" ht="18" customHeight="1">
      <c r="A32" s="667" t="s">
        <v>276</v>
      </c>
      <c r="B32" s="668">
        <v>3184</v>
      </c>
      <c r="C32" s="669">
        <v>3156</v>
      </c>
      <c r="D32" s="669">
        <f t="shared" si="8"/>
        <v>6340</v>
      </c>
      <c r="E32" s="670">
        <f t="shared" si="9"/>
        <v>0.003141173451237989</v>
      </c>
      <c r="F32" s="668">
        <v>3410</v>
      </c>
      <c r="G32" s="669">
        <v>3230</v>
      </c>
      <c r="H32" s="669">
        <f t="shared" si="10"/>
        <v>6640</v>
      </c>
      <c r="I32" s="670">
        <f t="shared" si="11"/>
        <v>-0.04518072289156627</v>
      </c>
      <c r="J32" s="668">
        <v>13026</v>
      </c>
      <c r="K32" s="669">
        <v>12726</v>
      </c>
      <c r="L32" s="669">
        <f t="shared" si="12"/>
        <v>25752</v>
      </c>
      <c r="M32" s="670">
        <f t="shared" si="13"/>
        <v>0.0031875902822562177</v>
      </c>
      <c r="N32" s="669">
        <v>13122</v>
      </c>
      <c r="O32" s="669">
        <v>12721</v>
      </c>
      <c r="P32" s="669">
        <f t="shared" si="14"/>
        <v>25843</v>
      </c>
      <c r="Q32" s="671">
        <f t="shared" si="15"/>
        <v>-0.0035212630112603227</v>
      </c>
    </row>
    <row r="33" spans="1:17" s="672" customFormat="1" ht="18" customHeight="1">
      <c r="A33" s="667" t="s">
        <v>277</v>
      </c>
      <c r="B33" s="668">
        <v>2079</v>
      </c>
      <c r="C33" s="669">
        <v>3722</v>
      </c>
      <c r="D33" s="669">
        <f t="shared" si="8"/>
        <v>5801</v>
      </c>
      <c r="E33" s="670">
        <f t="shared" si="9"/>
        <v>0.002874124162560185</v>
      </c>
      <c r="F33" s="668">
        <v>1878</v>
      </c>
      <c r="G33" s="669">
        <v>3570</v>
      </c>
      <c r="H33" s="669">
        <f t="shared" si="10"/>
        <v>5448</v>
      </c>
      <c r="I33" s="670">
        <f t="shared" si="11"/>
        <v>0.0647944199706314</v>
      </c>
      <c r="J33" s="668">
        <v>8438</v>
      </c>
      <c r="K33" s="669">
        <v>15258</v>
      </c>
      <c r="L33" s="669">
        <f t="shared" si="12"/>
        <v>23696</v>
      </c>
      <c r="M33" s="670">
        <f t="shared" si="13"/>
        <v>0.00293309798572318</v>
      </c>
      <c r="N33" s="669">
        <v>7547</v>
      </c>
      <c r="O33" s="669">
        <v>13743</v>
      </c>
      <c r="P33" s="669">
        <f t="shared" si="14"/>
        <v>21290</v>
      </c>
      <c r="Q33" s="671">
        <f t="shared" si="15"/>
        <v>0.11301080319398782</v>
      </c>
    </row>
    <row r="34" spans="1:17" s="672" customFormat="1" ht="18" customHeight="1">
      <c r="A34" s="667" t="s">
        <v>278</v>
      </c>
      <c r="B34" s="668">
        <v>2592</v>
      </c>
      <c r="C34" s="669">
        <v>2346</v>
      </c>
      <c r="D34" s="669">
        <f t="shared" si="8"/>
        <v>4938</v>
      </c>
      <c r="E34" s="670">
        <f t="shared" si="9"/>
        <v>0.002446548028740251</v>
      </c>
      <c r="F34" s="668">
        <v>1955</v>
      </c>
      <c r="G34" s="669">
        <v>1898</v>
      </c>
      <c r="H34" s="669">
        <f t="shared" si="10"/>
        <v>3853</v>
      </c>
      <c r="I34" s="670">
        <f t="shared" si="11"/>
        <v>0.2815987542174929</v>
      </c>
      <c r="J34" s="668">
        <v>10583</v>
      </c>
      <c r="K34" s="669">
        <v>9102</v>
      </c>
      <c r="L34" s="669">
        <f t="shared" si="12"/>
        <v>19685</v>
      </c>
      <c r="M34" s="670">
        <f t="shared" si="13"/>
        <v>0.0024366152029439907</v>
      </c>
      <c r="N34" s="669">
        <v>7832</v>
      </c>
      <c r="O34" s="669">
        <v>6966</v>
      </c>
      <c r="P34" s="669">
        <f t="shared" si="14"/>
        <v>14798</v>
      </c>
      <c r="Q34" s="671">
        <f t="shared" si="15"/>
        <v>0.3302473307203677</v>
      </c>
    </row>
    <row r="35" spans="1:17" s="672" customFormat="1" ht="18" customHeight="1">
      <c r="A35" s="667" t="s">
        <v>279</v>
      </c>
      <c r="B35" s="668">
        <v>1872</v>
      </c>
      <c r="C35" s="669">
        <v>2212</v>
      </c>
      <c r="D35" s="669">
        <f t="shared" si="8"/>
        <v>4084</v>
      </c>
      <c r="E35" s="670">
        <f t="shared" si="9"/>
        <v>0.002023430973952042</v>
      </c>
      <c r="F35" s="668">
        <v>1723</v>
      </c>
      <c r="G35" s="669">
        <v>2058</v>
      </c>
      <c r="H35" s="669">
        <f t="shared" si="10"/>
        <v>3781</v>
      </c>
      <c r="I35" s="670">
        <f t="shared" si="11"/>
        <v>0.08013752975403343</v>
      </c>
      <c r="J35" s="668">
        <v>7218</v>
      </c>
      <c r="K35" s="669">
        <v>8749</v>
      </c>
      <c r="L35" s="669">
        <f t="shared" si="12"/>
        <v>15967</v>
      </c>
      <c r="M35" s="670">
        <f t="shared" si="13"/>
        <v>0.0019764000480267563</v>
      </c>
      <c r="N35" s="669">
        <v>6454</v>
      </c>
      <c r="O35" s="669">
        <v>8364</v>
      </c>
      <c r="P35" s="669">
        <f t="shared" si="14"/>
        <v>14818</v>
      </c>
      <c r="Q35" s="671">
        <f t="shared" si="15"/>
        <v>0.07754082872182488</v>
      </c>
    </row>
    <row r="36" spans="1:17" s="672" customFormat="1" ht="18" customHeight="1">
      <c r="A36" s="667" t="s">
        <v>280</v>
      </c>
      <c r="B36" s="668">
        <v>2064</v>
      </c>
      <c r="C36" s="669">
        <v>1988</v>
      </c>
      <c r="D36" s="669">
        <f t="shared" si="8"/>
        <v>4052</v>
      </c>
      <c r="E36" s="670">
        <f t="shared" si="9"/>
        <v>0.002007576470728128</v>
      </c>
      <c r="F36" s="668">
        <v>1457</v>
      </c>
      <c r="G36" s="669">
        <v>1380</v>
      </c>
      <c r="H36" s="669">
        <f t="shared" si="10"/>
        <v>2837</v>
      </c>
      <c r="I36" s="670">
        <f t="shared" si="11"/>
        <v>0.42826929855481133</v>
      </c>
      <c r="J36" s="668">
        <v>8349</v>
      </c>
      <c r="K36" s="669">
        <v>8241</v>
      </c>
      <c r="L36" s="669">
        <f t="shared" si="12"/>
        <v>16590</v>
      </c>
      <c r="M36" s="670">
        <f t="shared" si="13"/>
        <v>0.0020535151748458627</v>
      </c>
      <c r="N36" s="669">
        <v>5762</v>
      </c>
      <c r="O36" s="669">
        <v>5534</v>
      </c>
      <c r="P36" s="669">
        <f t="shared" si="14"/>
        <v>11296</v>
      </c>
      <c r="Q36" s="671">
        <f t="shared" si="15"/>
        <v>0.4686614730878187</v>
      </c>
    </row>
    <row r="37" spans="1:17" s="672" customFormat="1" ht="18" customHeight="1" thickBot="1">
      <c r="A37" s="673" t="s">
        <v>221</v>
      </c>
      <c r="B37" s="674">
        <v>14343</v>
      </c>
      <c r="C37" s="675">
        <v>11979</v>
      </c>
      <c r="D37" s="675">
        <f>C37+B37</f>
        <v>26322</v>
      </c>
      <c r="E37" s="676">
        <f t="shared" si="9"/>
        <v>0.013041319808120875</v>
      </c>
      <c r="F37" s="674">
        <v>14816</v>
      </c>
      <c r="G37" s="675">
        <v>12763</v>
      </c>
      <c r="H37" s="675">
        <f>G37+F37</f>
        <v>27579</v>
      </c>
      <c r="I37" s="676">
        <f>(D37/H37-1)</f>
        <v>-0.045578157293592936</v>
      </c>
      <c r="J37" s="674">
        <v>61301</v>
      </c>
      <c r="K37" s="675">
        <v>51095</v>
      </c>
      <c r="L37" s="675">
        <f>K37+J37</f>
        <v>112396</v>
      </c>
      <c r="M37" s="676">
        <f t="shared" si="13"/>
        <v>0.013912410584205882</v>
      </c>
      <c r="N37" s="674">
        <v>59041</v>
      </c>
      <c r="O37" s="675">
        <v>49479</v>
      </c>
      <c r="P37" s="675">
        <f>O37+N37</f>
        <v>108520</v>
      </c>
      <c r="Q37" s="677">
        <f>(L37/P37-1)</f>
        <v>0.03571691854036119</v>
      </c>
    </row>
    <row r="38" ht="15" thickTop="1">
      <c r="A38" s="217" t="s">
        <v>281</v>
      </c>
    </row>
    <row r="39" spans="2:5" ht="13.5">
      <c r="B39" s="655"/>
      <c r="C39" s="655"/>
      <c r="D39" s="655"/>
      <c r="E39" s="655"/>
    </row>
  </sheetData>
  <sheetProtection/>
  <mergeCells count="13">
    <mergeCell ref="J5:L5"/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</mergeCells>
  <conditionalFormatting sqref="Q38:Q65536 I38:I65536 Q3:Q6 I3:I6">
    <cfRule type="cellIs" priority="1" dxfId="0" operator="lessThan" stopIfTrue="1">
      <formula>0</formula>
    </cfRule>
  </conditionalFormatting>
  <conditionalFormatting sqref="I7:I37 Q7:Q37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41" right="0.21" top="0.18" bottom="0.18" header="0.2" footer="0.17"/>
  <pageSetup horizontalDpi="600" verticalDpi="6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Q44"/>
  <sheetViews>
    <sheetView showGridLines="0" zoomScale="88" zoomScaleNormal="88" zoomScalePageLayoutView="0" workbookViewId="0" topLeftCell="A1">
      <selection activeCell="K19" sqref="K19"/>
    </sheetView>
  </sheetViews>
  <sheetFormatPr defaultColWidth="9.140625" defaultRowHeight="12.75"/>
  <cols>
    <col min="1" max="1" width="29.57421875" style="678" customWidth="1"/>
    <col min="2" max="2" width="7.00390625" style="678" customWidth="1"/>
    <col min="3" max="3" width="9.28125" style="678" customWidth="1"/>
    <col min="4" max="4" width="8.57421875" style="678" customWidth="1"/>
    <col min="5" max="5" width="10.57421875" style="678" customWidth="1"/>
    <col min="6" max="6" width="8.00390625" style="678" customWidth="1"/>
    <col min="7" max="7" width="8.8515625" style="678" customWidth="1"/>
    <col min="8" max="8" width="8.57421875" style="678" customWidth="1"/>
    <col min="9" max="9" width="9.8515625" style="678" customWidth="1"/>
    <col min="10" max="10" width="8.28125" style="678" customWidth="1"/>
    <col min="11" max="11" width="9.00390625" style="678" customWidth="1"/>
    <col min="12" max="12" width="9.421875" style="678" customWidth="1"/>
    <col min="13" max="13" width="10.00390625" style="678" customWidth="1"/>
    <col min="14" max="14" width="9.7109375" style="678" customWidth="1"/>
    <col min="15" max="15" width="10.00390625" style="678" customWidth="1"/>
    <col min="16" max="16" width="9.28125" style="678" customWidth="1"/>
    <col min="17" max="17" width="9.7109375" style="678" customWidth="1"/>
    <col min="18" max="16384" width="9.140625" style="678" customWidth="1"/>
  </cols>
  <sheetData>
    <row r="1" spans="16:17" ht="18.75" thickBot="1">
      <c r="P1" s="1035" t="s">
        <v>0</v>
      </c>
      <c r="Q1" s="1036"/>
    </row>
    <row r="2" ht="3.75" customHeight="1" thickBot="1"/>
    <row r="3" spans="1:17" ht="24" customHeight="1" thickBot="1" thickTop="1">
      <c r="A3" s="1041" t="s">
        <v>282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3"/>
    </row>
    <row r="4" spans="1:17" ht="15.75" customHeight="1" thickBot="1">
      <c r="A4" s="1044" t="s">
        <v>251</v>
      </c>
      <c r="B4" s="1037" t="s">
        <v>39</v>
      </c>
      <c r="C4" s="1038"/>
      <c r="D4" s="1038"/>
      <c r="E4" s="1038"/>
      <c r="F4" s="1038"/>
      <c r="G4" s="1038"/>
      <c r="H4" s="1038"/>
      <c r="I4" s="1039"/>
      <c r="J4" s="1037" t="s">
        <v>40</v>
      </c>
      <c r="K4" s="1038"/>
      <c r="L4" s="1038"/>
      <c r="M4" s="1038"/>
      <c r="N4" s="1038"/>
      <c r="O4" s="1038"/>
      <c r="P4" s="1038"/>
      <c r="Q4" s="1040"/>
    </row>
    <row r="5" spans="1:17" s="679" customFormat="1" ht="26.25" customHeight="1">
      <c r="A5" s="1045"/>
      <c r="B5" s="1049" t="s">
        <v>41</v>
      </c>
      <c r="C5" s="1050"/>
      <c r="D5" s="1050"/>
      <c r="E5" s="1047" t="s">
        <v>42</v>
      </c>
      <c r="F5" s="1049" t="s">
        <v>43</v>
      </c>
      <c r="G5" s="1050"/>
      <c r="H5" s="1050"/>
      <c r="I5" s="1055" t="s">
        <v>44</v>
      </c>
      <c r="J5" s="1053" t="s">
        <v>204</v>
      </c>
      <c r="K5" s="1054"/>
      <c r="L5" s="1054"/>
      <c r="M5" s="1047" t="s">
        <v>42</v>
      </c>
      <c r="N5" s="1053" t="s">
        <v>236</v>
      </c>
      <c r="O5" s="1054"/>
      <c r="P5" s="1054"/>
      <c r="Q5" s="1051" t="s">
        <v>44</v>
      </c>
    </row>
    <row r="6" spans="1:17" s="682" customFormat="1" ht="14.25" thickBot="1">
      <c r="A6" s="1046"/>
      <c r="B6" s="680" t="s">
        <v>14</v>
      </c>
      <c r="C6" s="681" t="s">
        <v>15</v>
      </c>
      <c r="D6" s="681" t="s">
        <v>13</v>
      </c>
      <c r="E6" s="1048"/>
      <c r="F6" s="680" t="s">
        <v>14</v>
      </c>
      <c r="G6" s="681" t="s">
        <v>15</v>
      </c>
      <c r="H6" s="681" t="s">
        <v>13</v>
      </c>
      <c r="I6" s="1056"/>
      <c r="J6" s="680" t="s">
        <v>14</v>
      </c>
      <c r="K6" s="681" t="s">
        <v>15</v>
      </c>
      <c r="L6" s="681" t="s">
        <v>13</v>
      </c>
      <c r="M6" s="1048"/>
      <c r="N6" s="680" t="s">
        <v>14</v>
      </c>
      <c r="O6" s="681" t="s">
        <v>15</v>
      </c>
      <c r="P6" s="681" t="s">
        <v>13</v>
      </c>
      <c r="Q6" s="1052"/>
    </row>
    <row r="7" spans="1:17" s="689" customFormat="1" ht="18" customHeight="1" thickBot="1" thickTop="1">
      <c r="A7" s="683" t="s">
        <v>4</v>
      </c>
      <c r="B7" s="684">
        <f>SUM(B8:B42)</f>
        <v>7568.481000000002</v>
      </c>
      <c r="C7" s="685">
        <f>SUM(C8:C42)</f>
        <v>7568.481000000001</v>
      </c>
      <c r="D7" s="686">
        <f aca="true" t="shared" si="0" ref="D7:D42">C7+B7</f>
        <v>15136.962000000003</v>
      </c>
      <c r="E7" s="687">
        <f aca="true" t="shared" si="1" ref="E7:E42">D7/$D$7</f>
        <v>1</v>
      </c>
      <c r="F7" s="684">
        <f>SUM(F8:F42)</f>
        <v>7651.128999999997</v>
      </c>
      <c r="G7" s="685">
        <f>SUM(G8:G42)</f>
        <v>7651.128999999999</v>
      </c>
      <c r="H7" s="686">
        <f aca="true" t="shared" si="2" ref="H7:H42">G7+F7</f>
        <v>15302.257999999996</v>
      </c>
      <c r="I7" s="687">
        <f aca="true" t="shared" si="3" ref="I7:I42">(D7/H7-1)</f>
        <v>-0.010802065943470107</v>
      </c>
      <c r="J7" s="684">
        <f>SUM(J8:J42)</f>
        <v>31622.915000000008</v>
      </c>
      <c r="K7" s="685">
        <f>SUM(K8:K42)</f>
        <v>31622.915</v>
      </c>
      <c r="L7" s="686">
        <f aca="true" t="shared" si="4" ref="L7:L42">K7+J7</f>
        <v>63245.83000000001</v>
      </c>
      <c r="M7" s="687">
        <f aca="true" t="shared" si="5" ref="M7:M42">L7/$L$7</f>
        <v>1</v>
      </c>
      <c r="N7" s="684">
        <f>SUM(N8:N42)</f>
        <v>30329.625</v>
      </c>
      <c r="O7" s="685">
        <f>SUM(O8:O42)</f>
        <v>30329.624999999996</v>
      </c>
      <c r="P7" s="686">
        <f aca="true" t="shared" si="6" ref="P7:P42">O7+N7</f>
        <v>60659.25</v>
      </c>
      <c r="Q7" s="688">
        <f aca="true" t="shared" si="7" ref="Q7:Q42">(L7/P7-1)</f>
        <v>0.04264114706330879</v>
      </c>
    </row>
    <row r="8" spans="1:17" s="695" customFormat="1" ht="18" customHeight="1" thickTop="1">
      <c r="A8" s="690" t="s">
        <v>252</v>
      </c>
      <c r="B8" s="691">
        <v>3086.8810000000017</v>
      </c>
      <c r="C8" s="692">
        <v>2767.144000000001</v>
      </c>
      <c r="D8" s="692">
        <f t="shared" si="0"/>
        <v>5854.025000000003</v>
      </c>
      <c r="E8" s="693">
        <f t="shared" si="1"/>
        <v>0.3867371140919824</v>
      </c>
      <c r="F8" s="691">
        <v>2732.915999999999</v>
      </c>
      <c r="G8" s="692">
        <v>2550.345</v>
      </c>
      <c r="H8" s="692">
        <f t="shared" si="2"/>
        <v>5283.260999999999</v>
      </c>
      <c r="I8" s="693">
        <f t="shared" si="3"/>
        <v>0.1080325200666794</v>
      </c>
      <c r="J8" s="691">
        <v>12353.498999999998</v>
      </c>
      <c r="K8" s="692">
        <v>11763.357999999998</v>
      </c>
      <c r="L8" s="692">
        <f t="shared" si="4"/>
        <v>24116.856999999996</v>
      </c>
      <c r="M8" s="693">
        <f t="shared" si="5"/>
        <v>0.3813193217639802</v>
      </c>
      <c r="N8" s="691">
        <v>10439.17</v>
      </c>
      <c r="O8" s="692">
        <v>10711.66</v>
      </c>
      <c r="P8" s="692">
        <f t="shared" si="6"/>
        <v>21150.83</v>
      </c>
      <c r="Q8" s="694">
        <f t="shared" si="7"/>
        <v>0.14023218001373916</v>
      </c>
    </row>
    <row r="9" spans="1:17" s="695" customFormat="1" ht="18" customHeight="1">
      <c r="A9" s="690" t="s">
        <v>256</v>
      </c>
      <c r="B9" s="691">
        <v>603.417</v>
      </c>
      <c r="C9" s="692">
        <v>763.4990000000001</v>
      </c>
      <c r="D9" s="692">
        <f t="shared" si="0"/>
        <v>1366.9160000000002</v>
      </c>
      <c r="E9" s="693">
        <f t="shared" si="1"/>
        <v>0.09030319293924367</v>
      </c>
      <c r="F9" s="691">
        <v>466.616</v>
      </c>
      <c r="G9" s="692">
        <v>474.919</v>
      </c>
      <c r="H9" s="692">
        <f t="shared" si="2"/>
        <v>941.535</v>
      </c>
      <c r="I9" s="693">
        <f t="shared" si="3"/>
        <v>0.4517952067634239</v>
      </c>
      <c r="J9" s="691">
        <v>2136.711</v>
      </c>
      <c r="K9" s="692">
        <v>2555.668</v>
      </c>
      <c r="L9" s="692">
        <f t="shared" si="4"/>
        <v>4692.379</v>
      </c>
      <c r="M9" s="693">
        <f t="shared" si="5"/>
        <v>0.07419270171646097</v>
      </c>
      <c r="N9" s="691">
        <v>1487.0469999999996</v>
      </c>
      <c r="O9" s="692">
        <v>1422.0280000000005</v>
      </c>
      <c r="P9" s="692">
        <f t="shared" si="6"/>
        <v>2909.075</v>
      </c>
      <c r="Q9" s="694">
        <f t="shared" si="7"/>
        <v>0.6130141024208726</v>
      </c>
    </row>
    <row r="10" spans="1:17" s="695" customFormat="1" ht="18" customHeight="1">
      <c r="A10" s="690" t="s">
        <v>253</v>
      </c>
      <c r="B10" s="691">
        <v>685.198</v>
      </c>
      <c r="C10" s="692">
        <v>658.13</v>
      </c>
      <c r="D10" s="692">
        <f t="shared" si="0"/>
        <v>1343.328</v>
      </c>
      <c r="E10" s="693">
        <f t="shared" si="1"/>
        <v>0.08874488817505122</v>
      </c>
      <c r="F10" s="691">
        <v>710.846</v>
      </c>
      <c r="G10" s="692">
        <v>681.404</v>
      </c>
      <c r="H10" s="692">
        <f t="shared" si="2"/>
        <v>1392.25</v>
      </c>
      <c r="I10" s="693">
        <f t="shared" si="3"/>
        <v>-0.03513880409409231</v>
      </c>
      <c r="J10" s="691">
        <v>2850.044000000002</v>
      </c>
      <c r="K10" s="692">
        <v>2565.38</v>
      </c>
      <c r="L10" s="692">
        <f t="shared" si="4"/>
        <v>5415.424000000003</v>
      </c>
      <c r="M10" s="693">
        <f t="shared" si="5"/>
        <v>0.08562499693655695</v>
      </c>
      <c r="N10" s="691">
        <v>3301.1129999999994</v>
      </c>
      <c r="O10" s="692">
        <v>2631.348</v>
      </c>
      <c r="P10" s="692">
        <f t="shared" si="6"/>
        <v>5932.460999999999</v>
      </c>
      <c r="Q10" s="694">
        <f t="shared" si="7"/>
        <v>-0.08715388099475019</v>
      </c>
    </row>
    <row r="11" spans="1:17" s="695" customFormat="1" ht="18" customHeight="1">
      <c r="A11" s="690" t="s">
        <v>254</v>
      </c>
      <c r="B11" s="691">
        <v>549.3470000000001</v>
      </c>
      <c r="C11" s="692">
        <v>556.5509999999999</v>
      </c>
      <c r="D11" s="692">
        <f t="shared" si="0"/>
        <v>1105.8980000000001</v>
      </c>
      <c r="E11" s="693">
        <f t="shared" si="1"/>
        <v>0.07305944217868816</v>
      </c>
      <c r="F11" s="691">
        <v>637.2140000000002</v>
      </c>
      <c r="G11" s="692">
        <v>604.153</v>
      </c>
      <c r="H11" s="692">
        <f t="shared" si="2"/>
        <v>1241.3670000000002</v>
      </c>
      <c r="I11" s="693">
        <f t="shared" si="3"/>
        <v>-0.10912888775035912</v>
      </c>
      <c r="J11" s="691">
        <v>2201.095</v>
      </c>
      <c r="K11" s="692">
        <v>2003.125</v>
      </c>
      <c r="L11" s="692">
        <f t="shared" si="4"/>
        <v>4204.219999999999</v>
      </c>
      <c r="M11" s="693">
        <f t="shared" si="5"/>
        <v>0.06647426399495428</v>
      </c>
      <c r="N11" s="691">
        <v>2613.605</v>
      </c>
      <c r="O11" s="692">
        <v>2407.6879999999996</v>
      </c>
      <c r="P11" s="692">
        <f t="shared" si="6"/>
        <v>5021.293</v>
      </c>
      <c r="Q11" s="694">
        <f t="shared" si="7"/>
        <v>-0.16272163365093417</v>
      </c>
    </row>
    <row r="12" spans="1:17" s="695" customFormat="1" ht="18" customHeight="1">
      <c r="A12" s="690" t="s">
        <v>273</v>
      </c>
      <c r="B12" s="691">
        <v>372.42800000000005</v>
      </c>
      <c r="C12" s="692">
        <v>508.362</v>
      </c>
      <c r="D12" s="692">
        <f t="shared" si="0"/>
        <v>880.7900000000001</v>
      </c>
      <c r="E12" s="693">
        <f t="shared" si="1"/>
        <v>0.05818803006838492</v>
      </c>
      <c r="F12" s="691">
        <v>484.0129999999999</v>
      </c>
      <c r="G12" s="692">
        <v>293.06899999999996</v>
      </c>
      <c r="H12" s="692">
        <f t="shared" si="2"/>
        <v>777.0819999999999</v>
      </c>
      <c r="I12" s="693">
        <f t="shared" si="3"/>
        <v>0.1334582450758095</v>
      </c>
      <c r="J12" s="691">
        <v>2303.3069999999993</v>
      </c>
      <c r="K12" s="692">
        <v>1783.315</v>
      </c>
      <c r="L12" s="692">
        <f t="shared" si="4"/>
        <v>4086.6219999999994</v>
      </c>
      <c r="M12" s="693">
        <f t="shared" si="5"/>
        <v>0.06461488449119884</v>
      </c>
      <c r="N12" s="691">
        <v>2510.064</v>
      </c>
      <c r="O12" s="692">
        <v>1324.963</v>
      </c>
      <c r="P12" s="692">
        <f t="shared" si="6"/>
        <v>3835.027</v>
      </c>
      <c r="Q12" s="694">
        <f t="shared" si="7"/>
        <v>0.06560449248466815</v>
      </c>
    </row>
    <row r="13" spans="1:17" s="695" customFormat="1" ht="18" customHeight="1">
      <c r="A13" s="690" t="s">
        <v>255</v>
      </c>
      <c r="B13" s="691">
        <v>322.403</v>
      </c>
      <c r="C13" s="692">
        <v>190.795</v>
      </c>
      <c r="D13" s="692">
        <f t="shared" si="0"/>
        <v>513.198</v>
      </c>
      <c r="E13" s="693">
        <f t="shared" si="1"/>
        <v>0.03390363271044744</v>
      </c>
      <c r="F13" s="691">
        <v>171.499</v>
      </c>
      <c r="G13" s="692">
        <v>195.033</v>
      </c>
      <c r="H13" s="692">
        <f t="shared" si="2"/>
        <v>366.532</v>
      </c>
      <c r="I13" s="693">
        <f t="shared" si="3"/>
        <v>0.4001451442166033</v>
      </c>
      <c r="J13" s="691">
        <v>1006.41</v>
      </c>
      <c r="K13" s="692">
        <v>957.7109999999998</v>
      </c>
      <c r="L13" s="692">
        <f t="shared" si="4"/>
        <v>1964.1209999999996</v>
      </c>
      <c r="M13" s="693">
        <f t="shared" si="5"/>
        <v>0.0310553438859131</v>
      </c>
      <c r="N13" s="691">
        <v>685.734</v>
      </c>
      <c r="O13" s="692">
        <v>797.035</v>
      </c>
      <c r="P13" s="692">
        <f t="shared" si="6"/>
        <v>1482.769</v>
      </c>
      <c r="Q13" s="694">
        <f t="shared" si="7"/>
        <v>0.32463047177274396</v>
      </c>
    </row>
    <row r="14" spans="1:17" s="695" customFormat="1" ht="18" customHeight="1">
      <c r="A14" s="690" t="s">
        <v>283</v>
      </c>
      <c r="B14" s="691">
        <v>44.73</v>
      </c>
      <c r="C14" s="692">
        <v>441.74700000000007</v>
      </c>
      <c r="D14" s="692">
        <f t="shared" si="0"/>
        <v>486.4770000000001</v>
      </c>
      <c r="E14" s="693">
        <f t="shared" si="1"/>
        <v>0.032138351143380026</v>
      </c>
      <c r="F14" s="691">
        <v>56.169</v>
      </c>
      <c r="G14" s="692">
        <v>376.664</v>
      </c>
      <c r="H14" s="692">
        <f t="shared" si="2"/>
        <v>432.83299999999997</v>
      </c>
      <c r="I14" s="693">
        <f t="shared" si="3"/>
        <v>0.12393694565802549</v>
      </c>
      <c r="J14" s="691">
        <v>306.423</v>
      </c>
      <c r="K14" s="692">
        <v>2263.5139999999997</v>
      </c>
      <c r="L14" s="692">
        <f t="shared" si="4"/>
        <v>2569.937</v>
      </c>
      <c r="M14" s="693">
        <f t="shared" si="5"/>
        <v>0.04063409397900224</v>
      </c>
      <c r="N14" s="691">
        <v>193.84600000000003</v>
      </c>
      <c r="O14" s="692">
        <v>1214.5190000000005</v>
      </c>
      <c r="P14" s="692">
        <f t="shared" si="6"/>
        <v>1408.3650000000005</v>
      </c>
      <c r="Q14" s="694">
        <f t="shared" si="7"/>
        <v>0.8247663070297822</v>
      </c>
    </row>
    <row r="15" spans="1:17" s="695" customFormat="1" ht="18" customHeight="1">
      <c r="A15" s="690" t="s">
        <v>284</v>
      </c>
      <c r="B15" s="691">
        <v>400.089</v>
      </c>
      <c r="C15" s="692">
        <v>66.405</v>
      </c>
      <c r="D15" s="692">
        <f t="shared" si="0"/>
        <v>466.494</v>
      </c>
      <c r="E15" s="693">
        <f t="shared" si="1"/>
        <v>0.030818205132575476</v>
      </c>
      <c r="F15" s="691">
        <v>281.347</v>
      </c>
      <c r="G15" s="692">
        <v>85.066</v>
      </c>
      <c r="H15" s="692">
        <f t="shared" si="2"/>
        <v>366.413</v>
      </c>
      <c r="I15" s="693">
        <f t="shared" si="3"/>
        <v>0.27313714305988057</v>
      </c>
      <c r="J15" s="691">
        <v>1939.112</v>
      </c>
      <c r="K15" s="692">
        <v>395.328</v>
      </c>
      <c r="L15" s="692">
        <f t="shared" si="4"/>
        <v>2334.44</v>
      </c>
      <c r="M15" s="693">
        <f t="shared" si="5"/>
        <v>0.0369105757644417</v>
      </c>
      <c r="N15" s="691">
        <v>1132.582</v>
      </c>
      <c r="O15" s="692">
        <v>365.1610000000001</v>
      </c>
      <c r="P15" s="692">
        <f t="shared" si="6"/>
        <v>1497.7430000000002</v>
      </c>
      <c r="Q15" s="694">
        <f t="shared" si="7"/>
        <v>0.5586385648272099</v>
      </c>
    </row>
    <row r="16" spans="1:17" s="695" customFormat="1" ht="18" customHeight="1">
      <c r="A16" s="690" t="s">
        <v>262</v>
      </c>
      <c r="B16" s="691">
        <v>157.26200000000003</v>
      </c>
      <c r="C16" s="692">
        <v>299.165</v>
      </c>
      <c r="D16" s="692">
        <f t="shared" si="0"/>
        <v>456.427</v>
      </c>
      <c r="E16" s="693">
        <f t="shared" si="1"/>
        <v>0.030153144336360224</v>
      </c>
      <c r="F16" s="691">
        <v>145.046</v>
      </c>
      <c r="G16" s="692">
        <v>288.878</v>
      </c>
      <c r="H16" s="692">
        <f t="shared" si="2"/>
        <v>433.924</v>
      </c>
      <c r="I16" s="693">
        <f t="shared" si="3"/>
        <v>0.051859311768881255</v>
      </c>
      <c r="J16" s="691">
        <v>736.8989999999999</v>
      </c>
      <c r="K16" s="692">
        <v>1329.2809999999997</v>
      </c>
      <c r="L16" s="692">
        <f t="shared" si="4"/>
        <v>2066.1799999999994</v>
      </c>
      <c r="M16" s="693">
        <f t="shared" si="5"/>
        <v>0.03266903130214275</v>
      </c>
      <c r="N16" s="691">
        <v>550.295</v>
      </c>
      <c r="O16" s="692">
        <v>1188.5889999999997</v>
      </c>
      <c r="P16" s="692">
        <f t="shared" si="6"/>
        <v>1738.8839999999996</v>
      </c>
      <c r="Q16" s="694">
        <f t="shared" si="7"/>
        <v>0.18822187103912613</v>
      </c>
    </row>
    <row r="17" spans="1:17" s="695" customFormat="1" ht="18" customHeight="1">
      <c r="A17" s="690" t="s">
        <v>270</v>
      </c>
      <c r="B17" s="691">
        <v>279.033</v>
      </c>
      <c r="C17" s="692">
        <v>169.56</v>
      </c>
      <c r="D17" s="692">
        <f t="shared" si="0"/>
        <v>448.593</v>
      </c>
      <c r="E17" s="693">
        <f t="shared" si="1"/>
        <v>0.02963560323399107</v>
      </c>
      <c r="F17" s="691">
        <v>244.527</v>
      </c>
      <c r="G17" s="692">
        <v>220.73</v>
      </c>
      <c r="H17" s="692">
        <f t="shared" si="2"/>
        <v>465.25699999999995</v>
      </c>
      <c r="I17" s="693">
        <f t="shared" si="3"/>
        <v>-0.03581676363816111</v>
      </c>
      <c r="J17" s="691">
        <v>853.2129999999999</v>
      </c>
      <c r="K17" s="692">
        <v>699.3989999999995</v>
      </c>
      <c r="L17" s="692">
        <f t="shared" si="4"/>
        <v>1552.6119999999994</v>
      </c>
      <c r="M17" s="693">
        <f t="shared" si="5"/>
        <v>0.024548843773573675</v>
      </c>
      <c r="N17" s="691">
        <v>778.9940000000001</v>
      </c>
      <c r="O17" s="692">
        <v>827.4120000000001</v>
      </c>
      <c r="P17" s="692">
        <f t="shared" si="6"/>
        <v>1606.4060000000004</v>
      </c>
      <c r="Q17" s="694">
        <f t="shared" si="7"/>
        <v>-0.03348717572021087</v>
      </c>
    </row>
    <row r="18" spans="1:17" s="695" customFormat="1" ht="18" customHeight="1">
      <c r="A18" s="690" t="s">
        <v>277</v>
      </c>
      <c r="B18" s="691">
        <v>171.55</v>
      </c>
      <c r="C18" s="692">
        <v>100.257</v>
      </c>
      <c r="D18" s="692">
        <f t="shared" si="0"/>
        <v>271.807</v>
      </c>
      <c r="E18" s="693">
        <f t="shared" si="1"/>
        <v>0.017956509370902825</v>
      </c>
      <c r="F18" s="691">
        <v>186.808</v>
      </c>
      <c r="G18" s="692">
        <v>144.715</v>
      </c>
      <c r="H18" s="692">
        <f t="shared" si="2"/>
        <v>331.523</v>
      </c>
      <c r="I18" s="693">
        <f t="shared" si="3"/>
        <v>-0.18012626574928436</v>
      </c>
      <c r="J18" s="691">
        <v>616.413</v>
      </c>
      <c r="K18" s="692">
        <v>408.07199999999995</v>
      </c>
      <c r="L18" s="692">
        <f t="shared" si="4"/>
        <v>1024.485</v>
      </c>
      <c r="M18" s="693">
        <f t="shared" si="5"/>
        <v>0.016198459250198784</v>
      </c>
      <c r="N18" s="691">
        <v>625.715</v>
      </c>
      <c r="O18" s="692">
        <v>485.731</v>
      </c>
      <c r="P18" s="692">
        <f t="shared" si="6"/>
        <v>1111.446</v>
      </c>
      <c r="Q18" s="694">
        <f t="shared" si="7"/>
        <v>-0.07824131806673473</v>
      </c>
    </row>
    <row r="19" spans="1:17" s="695" customFormat="1" ht="18" customHeight="1">
      <c r="A19" s="690" t="s">
        <v>258</v>
      </c>
      <c r="B19" s="691">
        <v>116.905</v>
      </c>
      <c r="C19" s="692">
        <v>39.302</v>
      </c>
      <c r="D19" s="692">
        <f t="shared" si="0"/>
        <v>156.207</v>
      </c>
      <c r="E19" s="693">
        <f t="shared" si="1"/>
        <v>0.010319574033415685</v>
      </c>
      <c r="F19" s="691">
        <v>194.68699999999998</v>
      </c>
      <c r="G19" s="692">
        <v>117.561</v>
      </c>
      <c r="H19" s="692">
        <f t="shared" si="2"/>
        <v>312.248</v>
      </c>
      <c r="I19" s="693">
        <f t="shared" si="3"/>
        <v>-0.499734185647306</v>
      </c>
      <c r="J19" s="691">
        <v>503.90599999999966</v>
      </c>
      <c r="K19" s="692">
        <v>274.48300000000006</v>
      </c>
      <c r="L19" s="692">
        <f t="shared" si="4"/>
        <v>778.3889999999997</v>
      </c>
      <c r="M19" s="693">
        <f t="shared" si="5"/>
        <v>0.012307356864476275</v>
      </c>
      <c r="N19" s="691">
        <v>756.3409999999996</v>
      </c>
      <c r="O19" s="692">
        <v>475.12099999999987</v>
      </c>
      <c r="P19" s="692">
        <f t="shared" si="6"/>
        <v>1231.4619999999995</v>
      </c>
      <c r="Q19" s="694">
        <f t="shared" si="7"/>
        <v>-0.36791472250057256</v>
      </c>
    </row>
    <row r="20" spans="1:17" s="695" customFormat="1" ht="18" customHeight="1">
      <c r="A20" s="690" t="s">
        <v>259</v>
      </c>
      <c r="B20" s="691">
        <v>72.232</v>
      </c>
      <c r="C20" s="692">
        <v>74.33399999999999</v>
      </c>
      <c r="D20" s="692">
        <f t="shared" si="0"/>
        <v>146.56599999999997</v>
      </c>
      <c r="E20" s="693">
        <f t="shared" si="1"/>
        <v>0.009682656268807436</v>
      </c>
      <c r="F20" s="691">
        <v>41.495</v>
      </c>
      <c r="G20" s="692">
        <v>75.398</v>
      </c>
      <c r="H20" s="692">
        <f t="shared" si="2"/>
        <v>116.893</v>
      </c>
      <c r="I20" s="693">
        <f t="shared" si="3"/>
        <v>0.2538475357805854</v>
      </c>
      <c r="J20" s="691">
        <v>245.255</v>
      </c>
      <c r="K20" s="692">
        <v>274.686</v>
      </c>
      <c r="L20" s="692">
        <f t="shared" si="4"/>
        <v>519.941</v>
      </c>
      <c r="M20" s="693">
        <f t="shared" si="5"/>
        <v>0.008220953065206038</v>
      </c>
      <c r="N20" s="691">
        <v>157.28400000000002</v>
      </c>
      <c r="O20" s="692">
        <v>283.99300000000017</v>
      </c>
      <c r="P20" s="692">
        <f t="shared" si="6"/>
        <v>441.27700000000016</v>
      </c>
      <c r="Q20" s="694">
        <f t="shared" si="7"/>
        <v>0.1782644461415388</v>
      </c>
    </row>
    <row r="21" spans="1:17" s="695" customFormat="1" ht="18" customHeight="1">
      <c r="A21" s="690" t="s">
        <v>263</v>
      </c>
      <c r="B21" s="691">
        <v>66.925</v>
      </c>
      <c r="C21" s="692">
        <v>62.046</v>
      </c>
      <c r="D21" s="692">
        <f t="shared" si="0"/>
        <v>128.971</v>
      </c>
      <c r="E21" s="693">
        <f t="shared" si="1"/>
        <v>0.008520269787292851</v>
      </c>
      <c r="F21" s="691">
        <v>67.903</v>
      </c>
      <c r="G21" s="692">
        <v>48.212</v>
      </c>
      <c r="H21" s="692">
        <f t="shared" si="2"/>
        <v>116.11500000000001</v>
      </c>
      <c r="I21" s="693">
        <f t="shared" si="3"/>
        <v>0.11071782284803855</v>
      </c>
      <c r="J21" s="691">
        <v>262.5059999999999</v>
      </c>
      <c r="K21" s="692">
        <v>268.80400000000003</v>
      </c>
      <c r="L21" s="692">
        <f t="shared" si="4"/>
        <v>531.31</v>
      </c>
      <c r="M21" s="693">
        <f t="shared" si="5"/>
        <v>0.008400711952076522</v>
      </c>
      <c r="N21" s="691">
        <v>235.75699999999992</v>
      </c>
      <c r="O21" s="692">
        <v>212.667</v>
      </c>
      <c r="P21" s="692">
        <f t="shared" si="6"/>
        <v>448.4239999999999</v>
      </c>
      <c r="Q21" s="694">
        <f t="shared" si="7"/>
        <v>0.18483845646084962</v>
      </c>
    </row>
    <row r="22" spans="1:17" s="695" customFormat="1" ht="18" customHeight="1">
      <c r="A22" s="690" t="s">
        <v>261</v>
      </c>
      <c r="B22" s="691">
        <v>81.745</v>
      </c>
      <c r="C22" s="692">
        <v>26.97</v>
      </c>
      <c r="D22" s="692">
        <f t="shared" si="0"/>
        <v>108.715</v>
      </c>
      <c r="E22" s="693">
        <f t="shared" si="1"/>
        <v>0.007182088453416212</v>
      </c>
      <c r="F22" s="691">
        <v>82.53399999999999</v>
      </c>
      <c r="G22" s="692">
        <v>37.87</v>
      </c>
      <c r="H22" s="692">
        <f t="shared" si="2"/>
        <v>120.404</v>
      </c>
      <c r="I22" s="693">
        <f t="shared" si="3"/>
        <v>-0.09708149230922558</v>
      </c>
      <c r="J22" s="691">
        <v>323.46299999999997</v>
      </c>
      <c r="K22" s="692">
        <v>112.281</v>
      </c>
      <c r="L22" s="692">
        <f t="shared" si="4"/>
        <v>435.74399999999997</v>
      </c>
      <c r="M22" s="693">
        <f t="shared" si="5"/>
        <v>0.006889687430776067</v>
      </c>
      <c r="N22" s="691">
        <v>314.70599999999996</v>
      </c>
      <c r="O22" s="692">
        <v>135.341</v>
      </c>
      <c r="P22" s="692">
        <f t="shared" si="6"/>
        <v>450.04699999999997</v>
      </c>
      <c r="Q22" s="694">
        <f t="shared" si="7"/>
        <v>-0.031781125082491424</v>
      </c>
    </row>
    <row r="23" spans="1:17" s="695" customFormat="1" ht="18" customHeight="1">
      <c r="A23" s="690" t="s">
        <v>257</v>
      </c>
      <c r="B23" s="691">
        <v>45.315</v>
      </c>
      <c r="C23" s="692">
        <v>56.869</v>
      </c>
      <c r="D23" s="692">
        <f t="shared" si="0"/>
        <v>102.184</v>
      </c>
      <c r="E23" s="693">
        <f t="shared" si="1"/>
        <v>0.00675062803222998</v>
      </c>
      <c r="F23" s="691">
        <v>80.87</v>
      </c>
      <c r="G23" s="692">
        <v>84.85300000000001</v>
      </c>
      <c r="H23" s="692">
        <f t="shared" si="2"/>
        <v>165.723</v>
      </c>
      <c r="I23" s="693">
        <f t="shared" si="3"/>
        <v>-0.3834048381938536</v>
      </c>
      <c r="J23" s="691">
        <v>181.48399999999992</v>
      </c>
      <c r="K23" s="692">
        <v>185.687</v>
      </c>
      <c r="L23" s="692">
        <f t="shared" si="4"/>
        <v>367.17099999999994</v>
      </c>
      <c r="M23" s="693">
        <f t="shared" si="5"/>
        <v>0.005805457845995537</v>
      </c>
      <c r="N23" s="691">
        <v>314.75</v>
      </c>
      <c r="O23" s="692">
        <v>280.52200000000005</v>
      </c>
      <c r="P23" s="692">
        <f t="shared" si="6"/>
        <v>595.272</v>
      </c>
      <c r="Q23" s="694">
        <f t="shared" si="7"/>
        <v>-0.38318785361985797</v>
      </c>
    </row>
    <row r="24" spans="1:17" s="695" customFormat="1" ht="18" customHeight="1">
      <c r="A24" s="690" t="s">
        <v>260</v>
      </c>
      <c r="B24" s="691">
        <v>46.513</v>
      </c>
      <c r="C24" s="692">
        <v>45.478</v>
      </c>
      <c r="D24" s="692">
        <f t="shared" si="0"/>
        <v>91.991</v>
      </c>
      <c r="E24" s="693">
        <f t="shared" si="1"/>
        <v>0.006077243240750685</v>
      </c>
      <c r="F24" s="691">
        <v>31.59</v>
      </c>
      <c r="G24" s="692">
        <v>45.843</v>
      </c>
      <c r="H24" s="692">
        <f t="shared" si="2"/>
        <v>77.433</v>
      </c>
      <c r="I24" s="693">
        <f t="shared" si="3"/>
        <v>0.18800769697674102</v>
      </c>
      <c r="J24" s="691">
        <v>308.325</v>
      </c>
      <c r="K24" s="692">
        <v>182.005</v>
      </c>
      <c r="L24" s="692">
        <f t="shared" si="4"/>
        <v>490.33</v>
      </c>
      <c r="M24" s="693">
        <f t="shared" si="5"/>
        <v>0.0077527640952771105</v>
      </c>
      <c r="N24" s="691">
        <v>119.218</v>
      </c>
      <c r="O24" s="692">
        <v>232.13700000000003</v>
      </c>
      <c r="P24" s="692">
        <f t="shared" si="6"/>
        <v>351.355</v>
      </c>
      <c r="Q24" s="694">
        <f t="shared" si="7"/>
        <v>0.3955401232371816</v>
      </c>
    </row>
    <row r="25" spans="1:17" s="695" customFormat="1" ht="18" customHeight="1">
      <c r="A25" s="690" t="s">
        <v>276</v>
      </c>
      <c r="B25" s="691">
        <v>23.547</v>
      </c>
      <c r="C25" s="692">
        <v>67.94699999999999</v>
      </c>
      <c r="D25" s="692">
        <f t="shared" si="0"/>
        <v>91.49399999999999</v>
      </c>
      <c r="E25" s="693">
        <f t="shared" si="1"/>
        <v>0.006044409703875848</v>
      </c>
      <c r="F25" s="691">
        <v>105.71899999999998</v>
      </c>
      <c r="G25" s="692">
        <v>165.403</v>
      </c>
      <c r="H25" s="692">
        <f t="shared" si="2"/>
        <v>271.12199999999996</v>
      </c>
      <c r="I25" s="693">
        <f t="shared" si="3"/>
        <v>-0.6625356850421582</v>
      </c>
      <c r="J25" s="691">
        <v>103.355</v>
      </c>
      <c r="K25" s="692">
        <v>292.175</v>
      </c>
      <c r="L25" s="692">
        <f t="shared" si="4"/>
        <v>395.53000000000003</v>
      </c>
      <c r="M25" s="693">
        <f t="shared" si="5"/>
        <v>0.006253851044408777</v>
      </c>
      <c r="N25" s="691">
        <v>359.93100000000004</v>
      </c>
      <c r="O25" s="692">
        <v>567.3570000000001</v>
      </c>
      <c r="P25" s="692">
        <f t="shared" si="6"/>
        <v>927.2880000000001</v>
      </c>
      <c r="Q25" s="694">
        <f t="shared" si="7"/>
        <v>-0.5734550646616801</v>
      </c>
    </row>
    <row r="26" spans="1:17" s="695" customFormat="1" ht="18" customHeight="1">
      <c r="A26" s="690" t="s">
        <v>285</v>
      </c>
      <c r="B26" s="691">
        <v>45.801</v>
      </c>
      <c r="C26" s="692">
        <v>41.992</v>
      </c>
      <c r="D26" s="692">
        <f t="shared" si="0"/>
        <v>87.793</v>
      </c>
      <c r="E26" s="693">
        <f t="shared" si="1"/>
        <v>0.005799908858858204</v>
      </c>
      <c r="F26" s="691">
        <v>31.004</v>
      </c>
      <c r="G26" s="692">
        <v>41.253</v>
      </c>
      <c r="H26" s="692">
        <f t="shared" si="2"/>
        <v>72.257</v>
      </c>
      <c r="I26" s="693">
        <f t="shared" si="3"/>
        <v>0.21501031041975183</v>
      </c>
      <c r="J26" s="691">
        <v>157.83900000000003</v>
      </c>
      <c r="K26" s="692">
        <v>196.669</v>
      </c>
      <c r="L26" s="692">
        <f t="shared" si="4"/>
        <v>354.50800000000004</v>
      </c>
      <c r="M26" s="693">
        <f t="shared" si="5"/>
        <v>0.005605239112207081</v>
      </c>
      <c r="N26" s="691">
        <v>124.53300000000002</v>
      </c>
      <c r="O26" s="692">
        <v>193.08699999999996</v>
      </c>
      <c r="P26" s="692">
        <f t="shared" si="6"/>
        <v>317.62</v>
      </c>
      <c r="Q26" s="694">
        <f t="shared" si="7"/>
        <v>0.11613878219255724</v>
      </c>
    </row>
    <row r="27" spans="1:17" s="695" customFormat="1" ht="18" customHeight="1">
      <c r="A27" s="690" t="s">
        <v>267</v>
      </c>
      <c r="B27" s="691">
        <v>16.64</v>
      </c>
      <c r="C27" s="692">
        <v>64.818</v>
      </c>
      <c r="D27" s="692">
        <f t="shared" si="0"/>
        <v>81.458</v>
      </c>
      <c r="E27" s="693">
        <f t="shared" si="1"/>
        <v>0.00538139687474937</v>
      </c>
      <c r="F27" s="691">
        <v>30.378000000000004</v>
      </c>
      <c r="G27" s="692">
        <v>89.41799999999999</v>
      </c>
      <c r="H27" s="692">
        <f t="shared" si="2"/>
        <v>119.79599999999999</v>
      </c>
      <c r="I27" s="693">
        <f t="shared" si="3"/>
        <v>-0.32002737987912777</v>
      </c>
      <c r="J27" s="691">
        <v>96.61500000000005</v>
      </c>
      <c r="K27" s="692">
        <v>236.36299999999997</v>
      </c>
      <c r="L27" s="692">
        <f t="shared" si="4"/>
        <v>332.978</v>
      </c>
      <c r="M27" s="693">
        <f t="shared" si="5"/>
        <v>0.005264821411941309</v>
      </c>
      <c r="N27" s="691">
        <v>154.21</v>
      </c>
      <c r="O27" s="692">
        <v>345.84200000000004</v>
      </c>
      <c r="P27" s="692">
        <f t="shared" si="6"/>
        <v>500.052</v>
      </c>
      <c r="Q27" s="694">
        <f t="shared" si="7"/>
        <v>-0.3341132522217689</v>
      </c>
    </row>
    <row r="28" spans="1:17" s="695" customFormat="1" ht="18" customHeight="1">
      <c r="A28" s="690" t="s">
        <v>286</v>
      </c>
      <c r="B28" s="691">
        <v>24.761</v>
      </c>
      <c r="C28" s="692">
        <v>56.207</v>
      </c>
      <c r="D28" s="692">
        <f t="shared" si="0"/>
        <v>80.968</v>
      </c>
      <c r="E28" s="693">
        <f t="shared" si="1"/>
        <v>0.00534902578205587</v>
      </c>
      <c r="F28" s="691">
        <v>86.385</v>
      </c>
      <c r="G28" s="692">
        <v>201</v>
      </c>
      <c r="H28" s="692">
        <f t="shared" si="2"/>
        <v>287.385</v>
      </c>
      <c r="I28" s="693">
        <f t="shared" si="3"/>
        <v>-0.7182594777041251</v>
      </c>
      <c r="J28" s="691">
        <v>202.72799999999998</v>
      </c>
      <c r="K28" s="692">
        <v>354.704</v>
      </c>
      <c r="L28" s="692">
        <f t="shared" si="4"/>
        <v>557.432</v>
      </c>
      <c r="M28" s="693">
        <f t="shared" si="5"/>
        <v>0.008813735229658618</v>
      </c>
      <c r="N28" s="691">
        <v>356.2580000000001</v>
      </c>
      <c r="O28" s="692">
        <v>797.499</v>
      </c>
      <c r="P28" s="692">
        <f t="shared" si="6"/>
        <v>1153.757</v>
      </c>
      <c r="Q28" s="694">
        <f t="shared" si="7"/>
        <v>-0.5168549356580285</v>
      </c>
    </row>
    <row r="29" spans="1:17" s="695" customFormat="1" ht="18" customHeight="1">
      <c r="A29" s="690" t="s">
        <v>280</v>
      </c>
      <c r="B29" s="691">
        <v>50.385</v>
      </c>
      <c r="C29" s="692">
        <v>26.058999999999997</v>
      </c>
      <c r="D29" s="692">
        <f t="shared" si="0"/>
        <v>76.44399999999999</v>
      </c>
      <c r="E29" s="693">
        <f t="shared" si="1"/>
        <v>0.005050154714004037</v>
      </c>
      <c r="F29" s="691">
        <v>17.682</v>
      </c>
      <c r="G29" s="692">
        <v>10.488</v>
      </c>
      <c r="H29" s="692">
        <f t="shared" si="2"/>
        <v>28.169999999999998</v>
      </c>
      <c r="I29" s="693">
        <f t="shared" si="3"/>
        <v>1.713667021654242</v>
      </c>
      <c r="J29" s="691">
        <v>124</v>
      </c>
      <c r="K29" s="692">
        <v>62.01100000000001</v>
      </c>
      <c r="L29" s="692">
        <f t="shared" si="4"/>
        <v>186.01100000000002</v>
      </c>
      <c r="M29" s="693">
        <f t="shared" si="5"/>
        <v>0.002941079277479638</v>
      </c>
      <c r="N29" s="691">
        <v>37.13800000000002</v>
      </c>
      <c r="O29" s="692">
        <v>39.05</v>
      </c>
      <c r="P29" s="692">
        <f t="shared" si="6"/>
        <v>76.18800000000002</v>
      </c>
      <c r="Q29" s="694">
        <f t="shared" si="7"/>
        <v>1.441473722895994</v>
      </c>
    </row>
    <row r="30" spans="1:17" s="695" customFormat="1" ht="18" customHeight="1">
      <c r="A30" s="690" t="s">
        <v>287</v>
      </c>
      <c r="B30" s="691">
        <v>26.593999999999994</v>
      </c>
      <c r="C30" s="692">
        <v>45.888000000000005</v>
      </c>
      <c r="D30" s="692">
        <f t="shared" si="0"/>
        <v>72.482</v>
      </c>
      <c r="E30" s="693">
        <f t="shared" si="1"/>
        <v>0.004788411307368017</v>
      </c>
      <c r="F30" s="691">
        <v>1.451</v>
      </c>
      <c r="G30" s="692">
        <v>5.497</v>
      </c>
      <c r="H30" s="692">
        <f t="shared" si="2"/>
        <v>6.948</v>
      </c>
      <c r="I30" s="693">
        <f t="shared" si="3"/>
        <v>9.432066781807714</v>
      </c>
      <c r="J30" s="691">
        <v>230.70299999999997</v>
      </c>
      <c r="K30" s="692">
        <v>244.322</v>
      </c>
      <c r="L30" s="692">
        <f t="shared" si="4"/>
        <v>475.025</v>
      </c>
      <c r="M30" s="693">
        <f t="shared" si="5"/>
        <v>0.007510771856421204</v>
      </c>
      <c r="N30" s="691">
        <v>8.625</v>
      </c>
      <c r="O30" s="692">
        <v>37.32</v>
      </c>
      <c r="P30" s="692">
        <f t="shared" si="6"/>
        <v>45.945</v>
      </c>
      <c r="Q30" s="694">
        <f t="shared" si="7"/>
        <v>9.338992273370334</v>
      </c>
    </row>
    <row r="31" spans="1:17" s="695" customFormat="1" ht="18" customHeight="1">
      <c r="A31" s="690" t="s">
        <v>288</v>
      </c>
      <c r="B31" s="691">
        <v>36.467</v>
      </c>
      <c r="C31" s="692">
        <v>31.725</v>
      </c>
      <c r="D31" s="692">
        <f t="shared" si="0"/>
        <v>68.19200000000001</v>
      </c>
      <c r="E31" s="693">
        <f t="shared" si="1"/>
        <v>0.004504999087663693</v>
      </c>
      <c r="F31" s="691">
        <v>32.141</v>
      </c>
      <c r="G31" s="692">
        <v>23.209000000000003</v>
      </c>
      <c r="H31" s="692">
        <f t="shared" si="2"/>
        <v>55.35</v>
      </c>
      <c r="I31" s="693">
        <f t="shared" si="3"/>
        <v>0.2320144534778683</v>
      </c>
      <c r="J31" s="691">
        <v>109.848</v>
      </c>
      <c r="K31" s="692">
        <v>125.873</v>
      </c>
      <c r="L31" s="692">
        <f t="shared" si="4"/>
        <v>235.721</v>
      </c>
      <c r="M31" s="693">
        <f t="shared" si="5"/>
        <v>0.0037270599500393935</v>
      </c>
      <c r="N31" s="691">
        <v>102.305</v>
      </c>
      <c r="O31" s="692">
        <v>124.34700000000002</v>
      </c>
      <c r="P31" s="692">
        <f t="shared" si="6"/>
        <v>226.65200000000004</v>
      </c>
      <c r="Q31" s="694">
        <f t="shared" si="7"/>
        <v>0.040012883186558934</v>
      </c>
    </row>
    <row r="32" spans="1:17" s="695" customFormat="1" ht="18" customHeight="1">
      <c r="A32" s="690" t="s">
        <v>289</v>
      </c>
      <c r="B32" s="691">
        <v>15</v>
      </c>
      <c r="C32" s="692">
        <v>44.8</v>
      </c>
      <c r="D32" s="692">
        <f t="shared" si="0"/>
        <v>59.8</v>
      </c>
      <c r="E32" s="693">
        <f t="shared" si="1"/>
        <v>0.003950594577696634</v>
      </c>
      <c r="F32" s="691">
        <v>1.5</v>
      </c>
      <c r="G32" s="692">
        <v>13.5</v>
      </c>
      <c r="H32" s="692">
        <f t="shared" si="2"/>
        <v>15</v>
      </c>
      <c r="I32" s="693">
        <f t="shared" si="3"/>
        <v>2.9866666666666664</v>
      </c>
      <c r="J32" s="691">
        <v>28.8</v>
      </c>
      <c r="K32" s="692">
        <v>108.2</v>
      </c>
      <c r="L32" s="692">
        <f t="shared" si="4"/>
        <v>137</v>
      </c>
      <c r="M32" s="693">
        <f t="shared" si="5"/>
        <v>0.00216615071697217</v>
      </c>
      <c r="N32" s="691">
        <v>15.42</v>
      </c>
      <c r="O32" s="692">
        <v>172.8</v>
      </c>
      <c r="P32" s="692">
        <f t="shared" si="6"/>
        <v>188.22</v>
      </c>
      <c r="Q32" s="694">
        <f t="shared" si="7"/>
        <v>-0.2721283604292849</v>
      </c>
    </row>
    <row r="33" spans="1:17" s="695" customFormat="1" ht="18" customHeight="1">
      <c r="A33" s="690" t="s">
        <v>290</v>
      </c>
      <c r="B33" s="691">
        <v>24.92</v>
      </c>
      <c r="C33" s="692">
        <v>30.421999999999997</v>
      </c>
      <c r="D33" s="692">
        <f t="shared" si="0"/>
        <v>55.342</v>
      </c>
      <c r="E33" s="693">
        <f t="shared" si="1"/>
        <v>0.003656083697640252</v>
      </c>
      <c r="F33" s="691">
        <v>16</v>
      </c>
      <c r="G33" s="692">
        <v>23.12</v>
      </c>
      <c r="H33" s="692">
        <f t="shared" si="2"/>
        <v>39.120000000000005</v>
      </c>
      <c r="I33" s="693">
        <f t="shared" si="3"/>
        <v>0.4146728016359915</v>
      </c>
      <c r="J33" s="691">
        <v>80.65100000000001</v>
      </c>
      <c r="K33" s="692">
        <v>136.53</v>
      </c>
      <c r="L33" s="692">
        <f t="shared" si="4"/>
        <v>217.181</v>
      </c>
      <c r="M33" s="693">
        <f t="shared" si="5"/>
        <v>0.003433918093888561</v>
      </c>
      <c r="N33" s="691">
        <v>69.4</v>
      </c>
      <c r="O33" s="692">
        <v>95.3</v>
      </c>
      <c r="P33" s="692">
        <f t="shared" si="6"/>
        <v>164.7</v>
      </c>
      <c r="Q33" s="694">
        <f t="shared" si="7"/>
        <v>0.31864602307225276</v>
      </c>
    </row>
    <row r="34" spans="1:17" s="695" customFormat="1" ht="18" customHeight="1">
      <c r="A34" s="690" t="s">
        <v>265</v>
      </c>
      <c r="B34" s="691">
        <v>25.95</v>
      </c>
      <c r="C34" s="692">
        <v>23.396999999999995</v>
      </c>
      <c r="D34" s="692">
        <f t="shared" si="0"/>
        <v>49.346999999999994</v>
      </c>
      <c r="E34" s="693">
        <f t="shared" si="1"/>
        <v>0.0032600332880534408</v>
      </c>
      <c r="F34" s="691">
        <v>11.58</v>
      </c>
      <c r="G34" s="692">
        <v>20.55</v>
      </c>
      <c r="H34" s="692">
        <f t="shared" si="2"/>
        <v>32.13</v>
      </c>
      <c r="I34" s="693">
        <f t="shared" si="3"/>
        <v>0.5358543417366943</v>
      </c>
      <c r="J34" s="691">
        <v>58.51599999999998</v>
      </c>
      <c r="K34" s="692">
        <v>83.88699999999997</v>
      </c>
      <c r="L34" s="692">
        <f t="shared" si="4"/>
        <v>142.40299999999996</v>
      </c>
      <c r="M34" s="693">
        <f t="shared" si="5"/>
        <v>0.0022515792740802035</v>
      </c>
      <c r="N34" s="691">
        <v>59.862999999999985</v>
      </c>
      <c r="O34" s="692">
        <v>86.85900000000002</v>
      </c>
      <c r="P34" s="692">
        <f t="shared" si="6"/>
        <v>146.722</v>
      </c>
      <c r="Q34" s="694">
        <f t="shared" si="7"/>
        <v>-0.02943662163820049</v>
      </c>
    </row>
    <row r="35" spans="1:17" s="695" customFormat="1" ht="18" customHeight="1">
      <c r="A35" s="690" t="s">
        <v>291</v>
      </c>
      <c r="B35" s="691">
        <v>17.734</v>
      </c>
      <c r="C35" s="692">
        <v>22.465999999999998</v>
      </c>
      <c r="D35" s="692">
        <f t="shared" si="0"/>
        <v>40.2</v>
      </c>
      <c r="E35" s="693">
        <f t="shared" si="1"/>
        <v>0.0026557508699566</v>
      </c>
      <c r="F35" s="691">
        <v>105.929</v>
      </c>
      <c r="G35" s="692">
        <v>7.115</v>
      </c>
      <c r="H35" s="692">
        <f t="shared" si="2"/>
        <v>113.044</v>
      </c>
      <c r="I35" s="693">
        <f t="shared" si="3"/>
        <v>-0.6443862566788152</v>
      </c>
      <c r="J35" s="691">
        <v>42.8</v>
      </c>
      <c r="K35" s="692">
        <v>38.661</v>
      </c>
      <c r="L35" s="692">
        <f t="shared" si="4"/>
        <v>81.461</v>
      </c>
      <c r="M35" s="693">
        <f t="shared" si="5"/>
        <v>0.0012880058653669338</v>
      </c>
      <c r="N35" s="691">
        <v>525.0120000000001</v>
      </c>
      <c r="O35" s="692">
        <v>71.685</v>
      </c>
      <c r="P35" s="692">
        <f t="shared" si="6"/>
        <v>596.6970000000001</v>
      </c>
      <c r="Q35" s="694">
        <f t="shared" si="7"/>
        <v>-0.8634801247534344</v>
      </c>
    </row>
    <row r="36" spans="1:17" s="695" customFormat="1" ht="18" customHeight="1">
      <c r="A36" s="690" t="s">
        <v>272</v>
      </c>
      <c r="B36" s="691">
        <v>5.907</v>
      </c>
      <c r="C36" s="692">
        <v>22.523000000000003</v>
      </c>
      <c r="D36" s="692">
        <f t="shared" si="0"/>
        <v>28.430000000000003</v>
      </c>
      <c r="E36" s="693">
        <f t="shared" si="1"/>
        <v>0.0018781840107678143</v>
      </c>
      <c r="F36" s="691">
        <v>87.454</v>
      </c>
      <c r="G36" s="692">
        <v>127.86</v>
      </c>
      <c r="H36" s="692">
        <f t="shared" si="2"/>
        <v>215.314</v>
      </c>
      <c r="I36" s="693">
        <f t="shared" si="3"/>
        <v>-0.8679602812636429</v>
      </c>
      <c r="J36" s="691">
        <v>36.08700000000002</v>
      </c>
      <c r="K36" s="692">
        <v>96.10800000000002</v>
      </c>
      <c r="L36" s="692">
        <f t="shared" si="4"/>
        <v>132.19500000000005</v>
      </c>
      <c r="M36" s="693">
        <f t="shared" si="5"/>
        <v>0.002090177328687125</v>
      </c>
      <c r="N36" s="691">
        <v>354.10699999999997</v>
      </c>
      <c r="O36" s="692">
        <v>445.73599999999993</v>
      </c>
      <c r="P36" s="692">
        <f t="shared" si="6"/>
        <v>799.8429999999998</v>
      </c>
      <c r="Q36" s="694">
        <f t="shared" si="7"/>
        <v>-0.8347238145486051</v>
      </c>
    </row>
    <row r="37" spans="1:17" s="695" customFormat="1" ht="18" customHeight="1">
      <c r="A37" s="690" t="s">
        <v>264</v>
      </c>
      <c r="B37" s="691">
        <v>6.492999999999999</v>
      </c>
      <c r="C37" s="692">
        <v>21.45</v>
      </c>
      <c r="D37" s="692">
        <f t="shared" si="0"/>
        <v>27.942999999999998</v>
      </c>
      <c r="E37" s="693">
        <f t="shared" si="1"/>
        <v>0.0018460111084377428</v>
      </c>
      <c r="F37" s="691">
        <v>7.139</v>
      </c>
      <c r="G37" s="692">
        <v>19.919</v>
      </c>
      <c r="H37" s="692">
        <f t="shared" si="2"/>
        <v>27.058</v>
      </c>
      <c r="I37" s="693">
        <f t="shared" si="3"/>
        <v>0.03270751718530551</v>
      </c>
      <c r="J37" s="691">
        <v>29.808000000000007</v>
      </c>
      <c r="K37" s="692">
        <v>72.895</v>
      </c>
      <c r="L37" s="692">
        <f t="shared" si="4"/>
        <v>102.703</v>
      </c>
      <c r="M37" s="693">
        <f t="shared" si="5"/>
        <v>0.0016238699057313341</v>
      </c>
      <c r="N37" s="691">
        <v>26.52</v>
      </c>
      <c r="O37" s="692">
        <v>68.036</v>
      </c>
      <c r="P37" s="692">
        <f t="shared" si="6"/>
        <v>94.556</v>
      </c>
      <c r="Q37" s="694">
        <f t="shared" si="7"/>
        <v>0.08616058208892086</v>
      </c>
    </row>
    <row r="38" spans="1:17" s="695" customFormat="1" ht="18" customHeight="1">
      <c r="A38" s="690" t="s">
        <v>292</v>
      </c>
      <c r="B38" s="691">
        <v>10.065</v>
      </c>
      <c r="C38" s="692">
        <v>16.471</v>
      </c>
      <c r="D38" s="692">
        <f t="shared" si="0"/>
        <v>26.536</v>
      </c>
      <c r="E38" s="693">
        <f t="shared" si="1"/>
        <v>0.001753059827989262</v>
      </c>
      <c r="F38" s="691">
        <v>4.518000000000001</v>
      </c>
      <c r="G38" s="692">
        <v>4.561999999999999</v>
      </c>
      <c r="H38" s="692">
        <f t="shared" si="2"/>
        <v>9.08</v>
      </c>
      <c r="I38" s="693">
        <f t="shared" si="3"/>
        <v>1.922466960352423</v>
      </c>
      <c r="J38" s="691">
        <v>33.531000000000006</v>
      </c>
      <c r="K38" s="692">
        <v>60.821000000000005</v>
      </c>
      <c r="L38" s="692">
        <f t="shared" si="4"/>
        <v>94.352</v>
      </c>
      <c r="M38" s="693">
        <f t="shared" si="5"/>
        <v>0.0014918295799106437</v>
      </c>
      <c r="N38" s="691">
        <v>23.69</v>
      </c>
      <c r="O38" s="692">
        <v>38.834</v>
      </c>
      <c r="P38" s="692">
        <f t="shared" si="6"/>
        <v>62.524</v>
      </c>
      <c r="Q38" s="694">
        <f t="shared" si="7"/>
        <v>0.509052523830849</v>
      </c>
    </row>
    <row r="39" spans="1:17" s="695" customFormat="1" ht="18" customHeight="1">
      <c r="A39" s="690" t="s">
        <v>293</v>
      </c>
      <c r="B39" s="691">
        <v>20.677</v>
      </c>
      <c r="C39" s="692">
        <v>4.771</v>
      </c>
      <c r="D39" s="692">
        <f t="shared" si="0"/>
        <v>25.448</v>
      </c>
      <c r="E39" s="693">
        <f t="shared" si="1"/>
        <v>0.0016811827895187948</v>
      </c>
      <c r="F39" s="691">
        <v>18.727</v>
      </c>
      <c r="G39" s="692">
        <v>5.373</v>
      </c>
      <c r="H39" s="692">
        <f t="shared" si="2"/>
        <v>24.1</v>
      </c>
      <c r="I39" s="693">
        <f t="shared" si="3"/>
        <v>0.05593360995850616</v>
      </c>
      <c r="J39" s="691">
        <v>77.213</v>
      </c>
      <c r="K39" s="692">
        <v>17.413</v>
      </c>
      <c r="L39" s="692">
        <f t="shared" si="4"/>
        <v>94.62599999999999</v>
      </c>
      <c r="M39" s="693">
        <f t="shared" si="5"/>
        <v>0.0014961618813445878</v>
      </c>
      <c r="N39" s="691">
        <v>52.451</v>
      </c>
      <c r="O39" s="692">
        <v>20.992</v>
      </c>
      <c r="P39" s="692">
        <f t="shared" si="6"/>
        <v>73.443</v>
      </c>
      <c r="Q39" s="694">
        <f t="shared" si="7"/>
        <v>0.28842776030390915</v>
      </c>
    </row>
    <row r="40" spans="1:17" s="695" customFormat="1" ht="18" customHeight="1">
      <c r="A40" s="690" t="s">
        <v>266</v>
      </c>
      <c r="B40" s="691">
        <v>11.099</v>
      </c>
      <c r="C40" s="692">
        <v>12.697</v>
      </c>
      <c r="D40" s="692">
        <f t="shared" si="0"/>
        <v>23.796</v>
      </c>
      <c r="E40" s="693">
        <f t="shared" si="1"/>
        <v>0.0015720459627235634</v>
      </c>
      <c r="F40" s="691">
        <v>6.158999999999999</v>
      </c>
      <c r="G40" s="692">
        <v>12.676</v>
      </c>
      <c r="H40" s="692">
        <f t="shared" si="2"/>
        <v>18.835</v>
      </c>
      <c r="I40" s="693">
        <f t="shared" si="3"/>
        <v>0.26339262012211306</v>
      </c>
      <c r="J40" s="691">
        <v>38.242</v>
      </c>
      <c r="K40" s="692">
        <v>47.925</v>
      </c>
      <c r="L40" s="692">
        <f t="shared" si="4"/>
        <v>86.167</v>
      </c>
      <c r="M40" s="693">
        <f t="shared" si="5"/>
        <v>0.0013624139330608831</v>
      </c>
      <c r="N40" s="691">
        <v>31.062000000000015</v>
      </c>
      <c r="O40" s="692">
        <v>53.746</v>
      </c>
      <c r="P40" s="692">
        <f t="shared" si="6"/>
        <v>84.80800000000002</v>
      </c>
      <c r="Q40" s="694">
        <f t="shared" si="7"/>
        <v>0.016024431657390537</v>
      </c>
    </row>
    <row r="41" spans="1:17" s="695" customFormat="1" ht="18" customHeight="1">
      <c r="A41" s="690" t="s">
        <v>271</v>
      </c>
      <c r="B41" s="691">
        <v>6.3309999999999995</v>
      </c>
      <c r="C41" s="692">
        <v>14.825</v>
      </c>
      <c r="D41" s="692">
        <f t="shared" si="0"/>
        <v>21.156</v>
      </c>
      <c r="E41" s="693">
        <f t="shared" si="1"/>
        <v>0.001397638442905518</v>
      </c>
      <c r="F41" s="691">
        <v>3.694</v>
      </c>
      <c r="G41" s="692">
        <v>13.154</v>
      </c>
      <c r="H41" s="692">
        <f t="shared" si="2"/>
        <v>16.848</v>
      </c>
      <c r="I41" s="693">
        <f t="shared" si="3"/>
        <v>0.2556980056980056</v>
      </c>
      <c r="J41" s="691">
        <v>35.844</v>
      </c>
      <c r="K41" s="692">
        <v>68.17600000000003</v>
      </c>
      <c r="L41" s="692">
        <f t="shared" si="4"/>
        <v>104.02000000000004</v>
      </c>
      <c r="M41" s="693">
        <f t="shared" si="5"/>
        <v>0.0016446934129886511</v>
      </c>
      <c r="N41" s="691">
        <v>35.095</v>
      </c>
      <c r="O41" s="692">
        <v>70.168</v>
      </c>
      <c r="P41" s="692">
        <f t="shared" si="6"/>
        <v>105.263</v>
      </c>
      <c r="Q41" s="694">
        <f t="shared" si="7"/>
        <v>-0.011808517712776245</v>
      </c>
    </row>
    <row r="42" spans="1:17" s="695" customFormat="1" ht="18" customHeight="1" thickBot="1">
      <c r="A42" s="696" t="s">
        <v>221</v>
      </c>
      <c r="B42" s="697">
        <v>98.13699999999997</v>
      </c>
      <c r="C42" s="698">
        <v>193.40899999999993</v>
      </c>
      <c r="D42" s="698">
        <f t="shared" si="0"/>
        <v>291.54599999999994</v>
      </c>
      <c r="E42" s="699">
        <f t="shared" si="1"/>
        <v>0.01926053589881509</v>
      </c>
      <c r="F42" s="697">
        <v>467.589</v>
      </c>
      <c r="G42" s="698">
        <v>542.319</v>
      </c>
      <c r="H42" s="698">
        <f t="shared" si="2"/>
        <v>1009.9079999999999</v>
      </c>
      <c r="I42" s="699">
        <f t="shared" si="3"/>
        <v>-0.7113142979360496</v>
      </c>
      <c r="J42" s="697">
        <v>1008.27</v>
      </c>
      <c r="K42" s="698">
        <v>1358.085</v>
      </c>
      <c r="L42" s="698">
        <f t="shared" si="4"/>
        <v>2366.355</v>
      </c>
      <c r="M42" s="699">
        <f t="shared" si="5"/>
        <v>0.0374151940135816</v>
      </c>
      <c r="N42" s="697">
        <v>1777.784</v>
      </c>
      <c r="O42" s="698">
        <v>2105.0519999999997</v>
      </c>
      <c r="P42" s="698">
        <f t="shared" si="6"/>
        <v>3882.836</v>
      </c>
      <c r="Q42" s="700">
        <f t="shared" si="7"/>
        <v>-0.39056014727379673</v>
      </c>
    </row>
    <row r="43" ht="18" thickTop="1">
      <c r="A43" s="678" t="s">
        <v>295</v>
      </c>
    </row>
    <row r="44" spans="1:2" ht="13.5">
      <c r="A44" s="701" t="s">
        <v>294</v>
      </c>
      <c r="B44" s="701"/>
    </row>
  </sheetData>
  <sheetProtection/>
  <mergeCells count="13">
    <mergeCell ref="N5:P5"/>
    <mergeCell ref="I5:I6"/>
    <mergeCell ref="M5:M6"/>
    <mergeCell ref="P1:Q1"/>
    <mergeCell ref="B4:I4"/>
    <mergeCell ref="J4:Q4"/>
    <mergeCell ref="A3:Q3"/>
    <mergeCell ref="A4:A6"/>
    <mergeCell ref="E5:E6"/>
    <mergeCell ref="B5:D5"/>
    <mergeCell ref="Q5:Q6"/>
    <mergeCell ref="F5:H5"/>
    <mergeCell ref="J5:L5"/>
  </mergeCells>
  <conditionalFormatting sqref="Q43:Q65536 I43:I65536 Q3:Q6 I3:I6">
    <cfRule type="cellIs" priority="1" dxfId="0" operator="lessThan" stopIfTrue="1">
      <formula>0</formula>
    </cfRule>
  </conditionalFormatting>
  <conditionalFormatting sqref="I7:I42 Q7:Q42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54" right="0.21" top="0.19" bottom="0.25" header="0.17" footer="0.24"/>
  <pageSetup horizontalDpi="600" verticalDpi="600" orientation="landscape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2"/>
  </sheetPr>
  <dimension ref="A1:Q23"/>
  <sheetViews>
    <sheetView showGridLines="0" zoomScale="90" zoomScaleNormal="90" zoomScalePageLayoutView="0" workbookViewId="0" topLeftCell="A1">
      <selection activeCell="J28" sqref="J28"/>
    </sheetView>
  </sheetViews>
  <sheetFormatPr defaultColWidth="9.00390625" defaultRowHeight="12.75"/>
  <cols>
    <col min="1" max="1" width="23.00390625" style="702" customWidth="1"/>
    <col min="2" max="2" width="9.8515625" style="702" customWidth="1"/>
    <col min="3" max="3" width="10.140625" style="702" customWidth="1"/>
    <col min="4" max="4" width="9.421875" style="702" customWidth="1"/>
    <col min="5" max="5" width="9.7109375" style="702" customWidth="1"/>
    <col min="6" max="6" width="9.421875" style="702" customWidth="1"/>
    <col min="7" max="7" width="10.421875" style="702" customWidth="1"/>
    <col min="8" max="9" width="9.00390625" style="702" customWidth="1"/>
    <col min="10" max="10" width="11.7109375" style="702" customWidth="1"/>
    <col min="11" max="11" width="11.00390625" style="702" customWidth="1"/>
    <col min="12" max="12" width="12.140625" style="702" customWidth="1"/>
    <col min="13" max="13" width="9.7109375" style="702" customWidth="1"/>
    <col min="14" max="14" width="11.28125" style="702" customWidth="1"/>
    <col min="15" max="15" width="11.140625" style="702" customWidth="1"/>
    <col min="16" max="16" width="11.421875" style="702" customWidth="1"/>
    <col min="17" max="16384" width="9.00390625" style="702" customWidth="1"/>
  </cols>
  <sheetData>
    <row r="1" spans="16:17" ht="18.75" thickBot="1">
      <c r="P1" s="1063" t="s">
        <v>0</v>
      </c>
      <c r="Q1" s="1064"/>
    </row>
    <row r="2" ht="4.5" customHeight="1" thickBot="1"/>
    <row r="3" spans="1:17" ht="24" customHeight="1" thickBot="1" thickTop="1">
      <c r="A3" s="1065" t="s">
        <v>296</v>
      </c>
      <c r="B3" s="1066"/>
      <c r="C3" s="1066"/>
      <c r="D3" s="1066"/>
      <c r="E3" s="1066"/>
      <c r="F3" s="1066"/>
      <c r="G3" s="1066"/>
      <c r="H3" s="1066"/>
      <c r="I3" s="1066"/>
      <c r="J3" s="1066"/>
      <c r="K3" s="1066"/>
      <c r="L3" s="1066"/>
      <c r="M3" s="1066"/>
      <c r="N3" s="1066"/>
      <c r="O3" s="1066"/>
      <c r="P3" s="1066"/>
      <c r="Q3" s="1067"/>
    </row>
    <row r="4" spans="1:17" ht="15.75" customHeight="1" thickBot="1">
      <c r="A4" s="1068" t="s">
        <v>251</v>
      </c>
      <c r="B4" s="1059" t="s">
        <v>39</v>
      </c>
      <c r="C4" s="1060"/>
      <c r="D4" s="1060"/>
      <c r="E4" s="1060"/>
      <c r="F4" s="1060"/>
      <c r="G4" s="1060"/>
      <c r="H4" s="1060"/>
      <c r="I4" s="1061"/>
      <c r="J4" s="1059" t="s">
        <v>40</v>
      </c>
      <c r="K4" s="1060"/>
      <c r="L4" s="1060"/>
      <c r="M4" s="1060"/>
      <c r="N4" s="1060"/>
      <c r="O4" s="1060"/>
      <c r="P4" s="1060"/>
      <c r="Q4" s="1062"/>
    </row>
    <row r="5" spans="1:17" s="703" customFormat="1" ht="24" customHeight="1">
      <c r="A5" s="1069"/>
      <c r="B5" s="1071" t="s">
        <v>41</v>
      </c>
      <c r="C5" s="1072"/>
      <c r="D5" s="1072"/>
      <c r="E5" s="1057" t="s">
        <v>42</v>
      </c>
      <c r="F5" s="1071" t="s">
        <v>43</v>
      </c>
      <c r="G5" s="1072"/>
      <c r="H5" s="1072"/>
      <c r="I5" s="1077" t="s">
        <v>44</v>
      </c>
      <c r="J5" s="1075" t="s">
        <v>204</v>
      </c>
      <c r="K5" s="1076"/>
      <c r="L5" s="1076"/>
      <c r="M5" s="1057" t="s">
        <v>42</v>
      </c>
      <c r="N5" s="1075" t="s">
        <v>236</v>
      </c>
      <c r="O5" s="1076"/>
      <c r="P5" s="1076"/>
      <c r="Q5" s="1073" t="s">
        <v>44</v>
      </c>
    </row>
    <row r="6" spans="1:17" s="706" customFormat="1" ht="14.25" thickBot="1">
      <c r="A6" s="1070"/>
      <c r="B6" s="704" t="s">
        <v>11</v>
      </c>
      <c r="C6" s="705" t="s">
        <v>12</v>
      </c>
      <c r="D6" s="705" t="s">
        <v>13</v>
      </c>
      <c r="E6" s="1058"/>
      <c r="F6" s="704" t="s">
        <v>11</v>
      </c>
      <c r="G6" s="705" t="s">
        <v>12</v>
      </c>
      <c r="H6" s="705" t="s">
        <v>13</v>
      </c>
      <c r="I6" s="1078"/>
      <c r="J6" s="704" t="s">
        <v>11</v>
      </c>
      <c r="K6" s="705" t="s">
        <v>12</v>
      </c>
      <c r="L6" s="705" t="s">
        <v>13</v>
      </c>
      <c r="M6" s="1058"/>
      <c r="N6" s="704" t="s">
        <v>11</v>
      </c>
      <c r="O6" s="705" t="s">
        <v>12</v>
      </c>
      <c r="P6" s="705" t="s">
        <v>13</v>
      </c>
      <c r="Q6" s="1074"/>
    </row>
    <row r="7" spans="1:17" s="713" customFormat="1" ht="18" customHeight="1" thickBot="1" thickTop="1">
      <c r="A7" s="707" t="s">
        <v>4</v>
      </c>
      <c r="B7" s="708">
        <f>SUM(B8:B21)</f>
        <v>215471</v>
      </c>
      <c r="C7" s="709">
        <f>SUM(C8:C21)</f>
        <v>215500</v>
      </c>
      <c r="D7" s="710">
        <f aca="true" t="shared" si="0" ref="D7:D21">C7+B7</f>
        <v>430971</v>
      </c>
      <c r="E7" s="711">
        <f aca="true" t="shared" si="1" ref="E7:E21">D7/$D$7</f>
        <v>1</v>
      </c>
      <c r="F7" s="708">
        <f>SUM(F8:F21)</f>
        <v>211311</v>
      </c>
      <c r="G7" s="709">
        <f>SUM(G8:G21)</f>
        <v>206202</v>
      </c>
      <c r="H7" s="710">
        <f aca="true" t="shared" si="2" ref="H7:H21">G7+F7</f>
        <v>417513</v>
      </c>
      <c r="I7" s="711">
        <f aca="true" t="shared" si="3" ref="I7:I21">(D7/H7-1)</f>
        <v>0.032233726854014044</v>
      </c>
      <c r="J7" s="708">
        <f>SUM(J8:J21)</f>
        <v>952845</v>
      </c>
      <c r="K7" s="709">
        <f>SUM(K8:K21)</f>
        <v>882343</v>
      </c>
      <c r="L7" s="710">
        <f aca="true" t="shared" si="4" ref="L7:L21">K7+J7</f>
        <v>1835188</v>
      </c>
      <c r="M7" s="711">
        <f aca="true" t="shared" si="5" ref="M7:M21">L7/$L$7</f>
        <v>1</v>
      </c>
      <c r="N7" s="708">
        <f>SUM(N8:N21)</f>
        <v>885963</v>
      </c>
      <c r="O7" s="709">
        <f>SUM(O8:O21)</f>
        <v>816659</v>
      </c>
      <c r="P7" s="710">
        <f aca="true" t="shared" si="6" ref="P7:P21">O7+N7</f>
        <v>1702622</v>
      </c>
      <c r="Q7" s="712">
        <f aca="true" t="shared" si="7" ref="Q7:Q21">(L7/P7-1)</f>
        <v>0.07785991253490199</v>
      </c>
    </row>
    <row r="8" spans="1:17" s="719" customFormat="1" ht="18.75" customHeight="1" thickTop="1">
      <c r="A8" s="714" t="s">
        <v>252</v>
      </c>
      <c r="B8" s="715">
        <v>131834</v>
      </c>
      <c r="C8" s="716">
        <v>133289</v>
      </c>
      <c r="D8" s="716">
        <f t="shared" si="0"/>
        <v>265123</v>
      </c>
      <c r="E8" s="717">
        <f t="shared" si="1"/>
        <v>0.6151759631158477</v>
      </c>
      <c r="F8" s="715">
        <v>130131</v>
      </c>
      <c r="G8" s="716">
        <v>128269</v>
      </c>
      <c r="H8" s="716">
        <f t="shared" si="2"/>
        <v>258400</v>
      </c>
      <c r="I8" s="717">
        <f t="shared" si="3"/>
        <v>0.026017801857585177</v>
      </c>
      <c r="J8" s="715">
        <v>569452</v>
      </c>
      <c r="K8" s="716">
        <v>546822</v>
      </c>
      <c r="L8" s="716">
        <f t="shared" si="4"/>
        <v>1116274</v>
      </c>
      <c r="M8" s="717">
        <f t="shared" si="5"/>
        <v>0.6082613879340972</v>
      </c>
      <c r="N8" s="716">
        <v>537692</v>
      </c>
      <c r="O8" s="716">
        <v>518905</v>
      </c>
      <c r="P8" s="716">
        <f t="shared" si="6"/>
        <v>1056597</v>
      </c>
      <c r="Q8" s="718">
        <f t="shared" si="7"/>
        <v>0.05648037993672128</v>
      </c>
    </row>
    <row r="9" spans="1:17" s="719" customFormat="1" ht="18.75" customHeight="1">
      <c r="A9" s="714" t="s">
        <v>253</v>
      </c>
      <c r="B9" s="715">
        <v>27712</v>
      </c>
      <c r="C9" s="716">
        <v>28049</v>
      </c>
      <c r="D9" s="716">
        <f t="shared" si="0"/>
        <v>55761</v>
      </c>
      <c r="E9" s="717">
        <f t="shared" si="1"/>
        <v>0.12938457576031798</v>
      </c>
      <c r="F9" s="715">
        <v>28495</v>
      </c>
      <c r="G9" s="716">
        <v>27441</v>
      </c>
      <c r="H9" s="716">
        <f t="shared" si="2"/>
        <v>55936</v>
      </c>
      <c r="I9" s="717">
        <f t="shared" si="3"/>
        <v>-0.00312857551487411</v>
      </c>
      <c r="J9" s="715">
        <v>127995</v>
      </c>
      <c r="K9" s="716">
        <v>114875</v>
      </c>
      <c r="L9" s="716">
        <f t="shared" si="4"/>
        <v>242870</v>
      </c>
      <c r="M9" s="717">
        <f t="shared" si="5"/>
        <v>0.13234066482562004</v>
      </c>
      <c r="N9" s="716">
        <v>114659</v>
      </c>
      <c r="O9" s="716">
        <v>101031</v>
      </c>
      <c r="P9" s="716">
        <f t="shared" si="6"/>
        <v>215690</v>
      </c>
      <c r="Q9" s="718">
        <f t="shared" si="7"/>
        <v>0.12601418702767853</v>
      </c>
    </row>
    <row r="10" spans="1:17" s="719" customFormat="1" ht="18.75" customHeight="1">
      <c r="A10" s="714" t="s">
        <v>254</v>
      </c>
      <c r="B10" s="715">
        <v>21434</v>
      </c>
      <c r="C10" s="716">
        <v>20660</v>
      </c>
      <c r="D10" s="716">
        <f t="shared" si="0"/>
        <v>42094</v>
      </c>
      <c r="E10" s="717">
        <f t="shared" si="1"/>
        <v>0.09767246520067475</v>
      </c>
      <c r="F10" s="715">
        <v>20732</v>
      </c>
      <c r="G10" s="716">
        <v>19719</v>
      </c>
      <c r="H10" s="716">
        <f t="shared" si="2"/>
        <v>40451</v>
      </c>
      <c r="I10" s="717">
        <f t="shared" si="3"/>
        <v>0.040617042841956996</v>
      </c>
      <c r="J10" s="715">
        <v>94796</v>
      </c>
      <c r="K10" s="716">
        <v>80322</v>
      </c>
      <c r="L10" s="716">
        <f t="shared" si="4"/>
        <v>175118</v>
      </c>
      <c r="M10" s="717">
        <f t="shared" si="5"/>
        <v>0.0954223763450938</v>
      </c>
      <c r="N10" s="716">
        <v>89177</v>
      </c>
      <c r="O10" s="716">
        <v>73892</v>
      </c>
      <c r="P10" s="716">
        <f t="shared" si="6"/>
        <v>163069</v>
      </c>
      <c r="Q10" s="718">
        <f t="shared" si="7"/>
        <v>0.07388896724699356</v>
      </c>
    </row>
    <row r="11" spans="1:17" s="719" customFormat="1" ht="18.75" customHeight="1">
      <c r="A11" s="714" t="s">
        <v>255</v>
      </c>
      <c r="B11" s="715">
        <v>11699</v>
      </c>
      <c r="C11" s="716">
        <v>11976</v>
      </c>
      <c r="D11" s="716">
        <f t="shared" si="0"/>
        <v>23675</v>
      </c>
      <c r="E11" s="717">
        <f t="shared" si="1"/>
        <v>0.05493409069287725</v>
      </c>
      <c r="F11" s="715">
        <v>10889</v>
      </c>
      <c r="G11" s="716">
        <v>11456</v>
      </c>
      <c r="H11" s="716">
        <f t="shared" si="2"/>
        <v>22345</v>
      </c>
      <c r="I11" s="717">
        <f t="shared" si="3"/>
        <v>0.059521145670172304</v>
      </c>
      <c r="J11" s="715">
        <v>53478</v>
      </c>
      <c r="K11" s="716">
        <v>52253</v>
      </c>
      <c r="L11" s="716">
        <f t="shared" si="4"/>
        <v>105731</v>
      </c>
      <c r="M11" s="717">
        <f t="shared" si="5"/>
        <v>0.057613170966680255</v>
      </c>
      <c r="N11" s="716">
        <v>46996</v>
      </c>
      <c r="O11" s="716">
        <v>44432</v>
      </c>
      <c r="P11" s="716">
        <f t="shared" si="6"/>
        <v>91428</v>
      </c>
      <c r="Q11" s="718">
        <f t="shared" si="7"/>
        <v>0.1564400402502515</v>
      </c>
    </row>
    <row r="12" spans="1:17" s="719" customFormat="1" ht="18.75" customHeight="1">
      <c r="A12" s="714" t="s">
        <v>256</v>
      </c>
      <c r="B12" s="715">
        <v>8519</v>
      </c>
      <c r="C12" s="716">
        <v>8472</v>
      </c>
      <c r="D12" s="716">
        <f t="shared" si="0"/>
        <v>16991</v>
      </c>
      <c r="E12" s="717">
        <f t="shared" si="1"/>
        <v>0.03942492650317539</v>
      </c>
      <c r="F12" s="715">
        <v>7374</v>
      </c>
      <c r="G12" s="716">
        <v>7039</v>
      </c>
      <c r="H12" s="716">
        <f t="shared" si="2"/>
        <v>14413</v>
      </c>
      <c r="I12" s="717">
        <f t="shared" si="3"/>
        <v>0.1788663012558107</v>
      </c>
      <c r="J12" s="715">
        <v>37558</v>
      </c>
      <c r="K12" s="716">
        <v>33784</v>
      </c>
      <c r="L12" s="716">
        <f t="shared" si="4"/>
        <v>71342</v>
      </c>
      <c r="M12" s="717">
        <f t="shared" si="5"/>
        <v>0.03887449133276809</v>
      </c>
      <c r="N12" s="716">
        <v>33515</v>
      </c>
      <c r="O12" s="716">
        <v>29512</v>
      </c>
      <c r="P12" s="716">
        <f t="shared" si="6"/>
        <v>63027</v>
      </c>
      <c r="Q12" s="718">
        <f t="shared" si="7"/>
        <v>0.13192758658987414</v>
      </c>
    </row>
    <row r="13" spans="1:17" s="719" customFormat="1" ht="18.75" customHeight="1">
      <c r="A13" s="714" t="s">
        <v>261</v>
      </c>
      <c r="B13" s="715">
        <v>5186</v>
      </c>
      <c r="C13" s="716">
        <v>4782</v>
      </c>
      <c r="D13" s="716">
        <f t="shared" si="0"/>
        <v>9968</v>
      </c>
      <c r="E13" s="717">
        <f t="shared" si="1"/>
        <v>0.023129166463636764</v>
      </c>
      <c r="F13" s="715">
        <v>5067</v>
      </c>
      <c r="G13" s="716">
        <v>4680</v>
      </c>
      <c r="H13" s="716">
        <f t="shared" si="2"/>
        <v>9747</v>
      </c>
      <c r="I13" s="717">
        <f t="shared" si="3"/>
        <v>0.022673643172258062</v>
      </c>
      <c r="J13" s="715">
        <v>26206</v>
      </c>
      <c r="K13" s="716">
        <v>19637</v>
      </c>
      <c r="L13" s="716">
        <f t="shared" si="4"/>
        <v>45843</v>
      </c>
      <c r="M13" s="717">
        <f t="shared" si="5"/>
        <v>0.024980002048836412</v>
      </c>
      <c r="N13" s="716">
        <v>24582</v>
      </c>
      <c r="O13" s="716">
        <v>19021</v>
      </c>
      <c r="P13" s="716">
        <f t="shared" si="6"/>
        <v>43603</v>
      </c>
      <c r="Q13" s="718">
        <f t="shared" si="7"/>
        <v>0.0513726119762401</v>
      </c>
    </row>
    <row r="14" spans="1:17" s="719" customFormat="1" ht="18.75" customHeight="1">
      <c r="A14" s="714" t="s">
        <v>262</v>
      </c>
      <c r="B14" s="715">
        <v>2721</v>
      </c>
      <c r="C14" s="716">
        <v>2379</v>
      </c>
      <c r="D14" s="716">
        <f t="shared" si="0"/>
        <v>5100</v>
      </c>
      <c r="E14" s="717">
        <f t="shared" si="1"/>
        <v>0.011833742873650431</v>
      </c>
      <c r="F14" s="715">
        <v>2785</v>
      </c>
      <c r="G14" s="716">
        <v>2604</v>
      </c>
      <c r="H14" s="716">
        <f t="shared" si="2"/>
        <v>5389</v>
      </c>
      <c r="I14" s="717">
        <f t="shared" si="3"/>
        <v>-0.05362776025236593</v>
      </c>
      <c r="J14" s="715">
        <v>12999</v>
      </c>
      <c r="K14" s="716">
        <v>10685</v>
      </c>
      <c r="L14" s="716">
        <f t="shared" si="4"/>
        <v>23684</v>
      </c>
      <c r="M14" s="717">
        <f t="shared" si="5"/>
        <v>0.012905489791781551</v>
      </c>
      <c r="N14" s="716">
        <v>12478</v>
      </c>
      <c r="O14" s="716">
        <v>10414</v>
      </c>
      <c r="P14" s="716">
        <f t="shared" si="6"/>
        <v>22892</v>
      </c>
      <c r="Q14" s="718">
        <f t="shared" si="7"/>
        <v>0.03459723921020452</v>
      </c>
    </row>
    <row r="15" spans="1:17" s="719" customFormat="1" ht="18.75" customHeight="1">
      <c r="A15" s="714" t="s">
        <v>257</v>
      </c>
      <c r="B15" s="715">
        <v>2163</v>
      </c>
      <c r="C15" s="716">
        <v>2273</v>
      </c>
      <c r="D15" s="716">
        <f t="shared" si="0"/>
        <v>4436</v>
      </c>
      <c r="E15" s="717">
        <f t="shared" si="1"/>
        <v>0.010293035958335944</v>
      </c>
      <c r="F15" s="715">
        <v>2253</v>
      </c>
      <c r="G15" s="716">
        <v>2101</v>
      </c>
      <c r="H15" s="716">
        <f t="shared" si="2"/>
        <v>4354</v>
      </c>
      <c r="I15" s="717">
        <f t="shared" si="3"/>
        <v>0.01883325677537906</v>
      </c>
      <c r="J15" s="715">
        <v>9577</v>
      </c>
      <c r="K15" s="716">
        <v>9445</v>
      </c>
      <c r="L15" s="716">
        <f t="shared" si="4"/>
        <v>19022</v>
      </c>
      <c r="M15" s="717">
        <f t="shared" si="5"/>
        <v>0.010365150600374457</v>
      </c>
      <c r="N15" s="716">
        <v>9514</v>
      </c>
      <c r="O15" s="716">
        <v>8044</v>
      </c>
      <c r="P15" s="716">
        <f t="shared" si="6"/>
        <v>17558</v>
      </c>
      <c r="Q15" s="718">
        <f t="shared" si="7"/>
        <v>0.08338079507916629</v>
      </c>
    </row>
    <row r="16" spans="1:17" s="719" customFormat="1" ht="18.75" customHeight="1">
      <c r="A16" s="714" t="s">
        <v>268</v>
      </c>
      <c r="B16" s="715">
        <v>1510</v>
      </c>
      <c r="C16" s="716">
        <v>1190</v>
      </c>
      <c r="D16" s="716">
        <f t="shared" si="0"/>
        <v>2700</v>
      </c>
      <c r="E16" s="717">
        <f t="shared" si="1"/>
        <v>0.006264922697814934</v>
      </c>
      <c r="F16" s="715">
        <v>830</v>
      </c>
      <c r="G16" s="716">
        <v>475</v>
      </c>
      <c r="H16" s="716">
        <f t="shared" si="2"/>
        <v>1305</v>
      </c>
      <c r="I16" s="717">
        <f t="shared" si="3"/>
        <v>1.0689655172413794</v>
      </c>
      <c r="J16" s="715">
        <v>7598</v>
      </c>
      <c r="K16" s="716">
        <v>5031</v>
      </c>
      <c r="L16" s="716">
        <f t="shared" si="4"/>
        <v>12629</v>
      </c>
      <c r="M16" s="717">
        <f t="shared" si="5"/>
        <v>0.006881583794139892</v>
      </c>
      <c r="N16" s="716">
        <v>4123</v>
      </c>
      <c r="O16" s="716">
        <v>1786</v>
      </c>
      <c r="P16" s="716">
        <f t="shared" si="6"/>
        <v>5909</v>
      </c>
      <c r="Q16" s="718">
        <f t="shared" si="7"/>
        <v>1.1372482653579286</v>
      </c>
    </row>
    <row r="17" spans="1:17" s="719" customFormat="1" ht="18.75" customHeight="1">
      <c r="A17" s="714" t="s">
        <v>259</v>
      </c>
      <c r="B17" s="715">
        <v>587</v>
      </c>
      <c r="C17" s="716">
        <v>634</v>
      </c>
      <c r="D17" s="716">
        <f t="shared" si="0"/>
        <v>1221</v>
      </c>
      <c r="E17" s="717">
        <f t="shared" si="1"/>
        <v>0.002833137264456309</v>
      </c>
      <c r="F17" s="715">
        <v>732</v>
      </c>
      <c r="G17" s="716">
        <v>651</v>
      </c>
      <c r="H17" s="716">
        <f t="shared" si="2"/>
        <v>1383</v>
      </c>
      <c r="I17" s="717">
        <f t="shared" si="3"/>
        <v>-0.1171366594360087</v>
      </c>
      <c r="J17" s="715">
        <v>3008</v>
      </c>
      <c r="K17" s="716">
        <v>2654</v>
      </c>
      <c r="L17" s="716">
        <f t="shared" si="4"/>
        <v>5662</v>
      </c>
      <c r="M17" s="717">
        <f t="shared" si="5"/>
        <v>0.003085242492867216</v>
      </c>
      <c r="N17" s="716">
        <v>3415</v>
      </c>
      <c r="O17" s="716">
        <v>3012</v>
      </c>
      <c r="P17" s="716">
        <f t="shared" si="6"/>
        <v>6427</v>
      </c>
      <c r="Q17" s="718">
        <f t="shared" si="7"/>
        <v>-0.11902909600124478</v>
      </c>
    </row>
    <row r="18" spans="1:17" s="719" customFormat="1" ht="18.75" customHeight="1">
      <c r="A18" s="714" t="s">
        <v>260</v>
      </c>
      <c r="B18" s="715">
        <v>614</v>
      </c>
      <c r="C18" s="716">
        <v>471</v>
      </c>
      <c r="D18" s="716">
        <f t="shared" si="0"/>
        <v>1085</v>
      </c>
      <c r="E18" s="717">
        <f t="shared" si="1"/>
        <v>0.002517570787825631</v>
      </c>
      <c r="F18" s="715">
        <v>425</v>
      </c>
      <c r="G18" s="716">
        <v>425</v>
      </c>
      <c r="H18" s="716">
        <f t="shared" si="2"/>
        <v>850</v>
      </c>
      <c r="I18" s="717">
        <f t="shared" si="3"/>
        <v>0.276470588235294</v>
      </c>
      <c r="J18" s="715">
        <v>2502</v>
      </c>
      <c r="K18" s="716">
        <v>2056</v>
      </c>
      <c r="L18" s="716">
        <f t="shared" si="4"/>
        <v>4558</v>
      </c>
      <c r="M18" s="717">
        <f t="shared" si="5"/>
        <v>0.00248366924805524</v>
      </c>
      <c r="N18" s="716">
        <v>2067</v>
      </c>
      <c r="O18" s="716">
        <v>1637</v>
      </c>
      <c r="P18" s="716">
        <f t="shared" si="6"/>
        <v>3704</v>
      </c>
      <c r="Q18" s="718">
        <f t="shared" si="7"/>
        <v>0.23056155507559395</v>
      </c>
    </row>
    <row r="19" spans="1:17" s="719" customFormat="1" ht="18.75" customHeight="1">
      <c r="A19" s="714" t="s">
        <v>266</v>
      </c>
      <c r="B19" s="715">
        <v>508</v>
      </c>
      <c r="C19" s="716">
        <v>390</v>
      </c>
      <c r="D19" s="716">
        <f t="shared" si="0"/>
        <v>898</v>
      </c>
      <c r="E19" s="717">
        <f t="shared" si="1"/>
        <v>0.0020836668824584484</v>
      </c>
      <c r="F19" s="715">
        <v>653</v>
      </c>
      <c r="G19" s="716">
        <v>428</v>
      </c>
      <c r="H19" s="716">
        <f t="shared" si="2"/>
        <v>1081</v>
      </c>
      <c r="I19" s="717">
        <f t="shared" si="3"/>
        <v>-0.1692876965772433</v>
      </c>
      <c r="J19" s="715">
        <v>3169</v>
      </c>
      <c r="K19" s="716">
        <v>1494</v>
      </c>
      <c r="L19" s="716">
        <f t="shared" si="4"/>
        <v>4663</v>
      </c>
      <c r="M19" s="717">
        <f t="shared" si="5"/>
        <v>0.002540884094708553</v>
      </c>
      <c r="N19" s="716">
        <v>3177</v>
      </c>
      <c r="O19" s="716">
        <v>1659</v>
      </c>
      <c r="P19" s="716">
        <f t="shared" si="6"/>
        <v>4836</v>
      </c>
      <c r="Q19" s="718">
        <f t="shared" si="7"/>
        <v>-0.035773366418527686</v>
      </c>
    </row>
    <row r="20" spans="1:17" s="719" customFormat="1" ht="18.75" customHeight="1">
      <c r="A20" s="714" t="s">
        <v>263</v>
      </c>
      <c r="B20" s="715">
        <v>287</v>
      </c>
      <c r="C20" s="716">
        <v>200</v>
      </c>
      <c r="D20" s="716">
        <f t="shared" si="0"/>
        <v>487</v>
      </c>
      <c r="E20" s="717">
        <f t="shared" si="1"/>
        <v>0.0011300064273466197</v>
      </c>
      <c r="F20" s="715">
        <v>260</v>
      </c>
      <c r="G20" s="716">
        <v>183</v>
      </c>
      <c r="H20" s="716">
        <f t="shared" si="2"/>
        <v>443</v>
      </c>
      <c r="I20" s="717">
        <f t="shared" si="3"/>
        <v>0.09932279909706554</v>
      </c>
      <c r="J20" s="715">
        <v>1206</v>
      </c>
      <c r="K20" s="716">
        <v>864</v>
      </c>
      <c r="L20" s="716">
        <f t="shared" si="4"/>
        <v>2070</v>
      </c>
      <c r="M20" s="717">
        <f t="shared" si="5"/>
        <v>0.0011279498340224544</v>
      </c>
      <c r="N20" s="716">
        <v>1124</v>
      </c>
      <c r="O20" s="716">
        <v>732</v>
      </c>
      <c r="P20" s="716">
        <f t="shared" si="6"/>
        <v>1856</v>
      </c>
      <c r="Q20" s="718">
        <f t="shared" si="7"/>
        <v>0.11530172413793105</v>
      </c>
    </row>
    <row r="21" spans="1:17" s="719" customFormat="1" ht="18.75" customHeight="1" thickBot="1">
      <c r="A21" s="720" t="s">
        <v>221</v>
      </c>
      <c r="B21" s="721">
        <v>697</v>
      </c>
      <c r="C21" s="722">
        <v>735</v>
      </c>
      <c r="D21" s="722">
        <f t="shared" si="0"/>
        <v>1432</v>
      </c>
      <c r="E21" s="723">
        <f t="shared" si="1"/>
        <v>0.0033227293715818464</v>
      </c>
      <c r="F21" s="721">
        <v>685</v>
      </c>
      <c r="G21" s="722">
        <v>731</v>
      </c>
      <c r="H21" s="722">
        <f t="shared" si="2"/>
        <v>1416</v>
      </c>
      <c r="I21" s="723">
        <f t="shared" si="3"/>
        <v>0.011299435028248483</v>
      </c>
      <c r="J21" s="721">
        <v>3301</v>
      </c>
      <c r="K21" s="722">
        <v>2421</v>
      </c>
      <c r="L21" s="722">
        <f t="shared" si="4"/>
        <v>5722</v>
      </c>
      <c r="M21" s="723">
        <f t="shared" si="5"/>
        <v>0.0031179366909548233</v>
      </c>
      <c r="N21" s="721">
        <v>3444</v>
      </c>
      <c r="O21" s="722">
        <v>2582</v>
      </c>
      <c r="P21" s="722">
        <f t="shared" si="6"/>
        <v>6026</v>
      </c>
      <c r="Q21" s="724">
        <f t="shared" si="7"/>
        <v>-0.050448058413541275</v>
      </c>
    </row>
    <row r="22" ht="16.5" customHeight="1" thickTop="1">
      <c r="A22" s="401" t="s">
        <v>281</v>
      </c>
    </row>
    <row r="23" spans="1:5" ht="16.5">
      <c r="A23" s="725" t="s">
        <v>249</v>
      </c>
      <c r="B23" s="726"/>
      <c r="C23" s="726"/>
      <c r="D23" s="726"/>
      <c r="E23" s="726"/>
    </row>
  </sheetData>
  <sheetProtection/>
  <mergeCells count="13">
    <mergeCell ref="J5:L5"/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</mergeCells>
  <conditionalFormatting sqref="I22:I65536 Q22:Q65536 I3:I6 Q3:Q6">
    <cfRule type="cellIs" priority="2" dxfId="0" operator="lessThan" stopIfTrue="1">
      <formula>0</formula>
    </cfRule>
  </conditionalFormatting>
  <conditionalFormatting sqref="I7:I21 Q7:Q21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2" right="0.21" top="1.2" bottom="0.27" header="0.17" footer="0.24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18"/>
  <sheetViews>
    <sheetView showGridLines="0" workbookViewId="0" topLeftCell="A1">
      <selection activeCell="M1" sqref="M1:N1"/>
    </sheetView>
  </sheetViews>
  <sheetFormatPr defaultColWidth="11.421875" defaultRowHeight="12.75"/>
  <cols>
    <col min="1" max="16384" width="11.421875" style="777" customWidth="1"/>
  </cols>
  <sheetData>
    <row r="1" spans="1:14" ht="31.5" thickBot="1" thickTop="1">
      <c r="A1" s="783" t="s">
        <v>345</v>
      </c>
      <c r="B1" s="778"/>
      <c r="M1" s="794" t="s">
        <v>0</v>
      </c>
      <c r="N1" s="795"/>
    </row>
    <row r="2" spans="1:2" ht="27" thickTop="1">
      <c r="A2" s="784" t="s">
        <v>303</v>
      </c>
      <c r="B2" s="779"/>
    </row>
    <row r="5" spans="1:14" ht="25.5">
      <c r="A5" s="782" t="s">
        <v>346</v>
      </c>
      <c r="B5" s="772"/>
      <c r="C5" s="772"/>
      <c r="D5" s="772"/>
      <c r="E5" s="772"/>
      <c r="F5" s="772"/>
      <c r="G5" s="772"/>
      <c r="H5" s="772"/>
      <c r="I5" s="772"/>
      <c r="J5" s="772"/>
      <c r="K5" s="772"/>
      <c r="L5" s="772"/>
      <c r="M5" s="772"/>
      <c r="N5" s="772"/>
    </row>
    <row r="6" spans="1:14" ht="15.75">
      <c r="A6" s="775"/>
      <c r="B6" s="772"/>
      <c r="C6" s="772"/>
      <c r="D6" s="772"/>
      <c r="E6" s="772"/>
      <c r="F6" s="772"/>
      <c r="G6" s="772"/>
      <c r="H6" s="772"/>
      <c r="I6" s="772"/>
      <c r="J6" s="772"/>
      <c r="K6" s="772"/>
      <c r="L6" s="772"/>
      <c r="M6" s="772"/>
      <c r="N6" s="772"/>
    </row>
    <row r="7" spans="1:14" ht="21.75">
      <c r="A7" s="781" t="s">
        <v>348</v>
      </c>
      <c r="B7" s="772"/>
      <c r="C7" s="772"/>
      <c r="D7" s="772"/>
      <c r="E7" s="772"/>
      <c r="F7" s="772"/>
      <c r="G7" s="772"/>
      <c r="H7" s="772"/>
      <c r="I7" s="772"/>
      <c r="J7" s="772"/>
      <c r="K7" s="772"/>
      <c r="L7" s="772"/>
      <c r="M7" s="772"/>
      <c r="N7" s="772"/>
    </row>
    <row r="8" spans="1:14" ht="24.75" customHeight="1">
      <c r="A8" s="780" t="s">
        <v>347</v>
      </c>
      <c r="B8" s="773"/>
      <c r="C8" s="773"/>
      <c r="D8" s="773"/>
      <c r="E8" s="773"/>
      <c r="F8" s="773"/>
      <c r="G8" s="773"/>
      <c r="H8" s="773"/>
      <c r="I8" s="773"/>
      <c r="J8" s="773"/>
      <c r="K8" s="773"/>
      <c r="L8" s="773"/>
      <c r="M8" s="773"/>
      <c r="N8" s="773"/>
    </row>
    <row r="9" spans="1:14" ht="24.75" customHeight="1">
      <c r="A9" s="780" t="s">
        <v>352</v>
      </c>
      <c r="B9" s="773"/>
      <c r="C9" s="773"/>
      <c r="D9" s="773"/>
      <c r="E9" s="773"/>
      <c r="F9" s="773"/>
      <c r="G9" s="773"/>
      <c r="H9" s="773"/>
      <c r="I9" s="773"/>
      <c r="J9" s="773"/>
      <c r="K9" s="773"/>
      <c r="L9" s="773"/>
      <c r="M9" s="773"/>
      <c r="N9" s="773"/>
    </row>
    <row r="10" spans="1:14" ht="24.75" customHeight="1">
      <c r="A10" s="780" t="s">
        <v>353</v>
      </c>
      <c r="B10" s="773"/>
      <c r="C10" s="773"/>
      <c r="D10" s="773"/>
      <c r="E10" s="773"/>
      <c r="F10" s="773"/>
      <c r="G10" s="773"/>
      <c r="H10" s="773"/>
      <c r="I10" s="773"/>
      <c r="J10" s="773"/>
      <c r="K10" s="773"/>
      <c r="L10" s="773"/>
      <c r="M10" s="773"/>
      <c r="N10" s="773"/>
    </row>
    <row r="11" spans="1:14" ht="24.75" customHeight="1">
      <c r="A11" s="776"/>
      <c r="B11" s="773"/>
      <c r="C11" s="773"/>
      <c r="D11" s="773"/>
      <c r="E11" s="773"/>
      <c r="F11" s="773"/>
      <c r="G11" s="773"/>
      <c r="H11" s="773"/>
      <c r="I11" s="773"/>
      <c r="J11" s="773"/>
      <c r="K11" s="773"/>
      <c r="L11" s="773"/>
      <c r="M11" s="773"/>
      <c r="N11" s="773"/>
    </row>
    <row r="12" spans="1:14" ht="24.75" customHeight="1">
      <c r="A12" s="781" t="s">
        <v>59</v>
      </c>
      <c r="B12" s="773"/>
      <c r="C12" s="773"/>
      <c r="D12" s="773"/>
      <c r="E12" s="773"/>
      <c r="F12" s="773"/>
      <c r="G12" s="773"/>
      <c r="H12" s="773"/>
      <c r="I12" s="773"/>
      <c r="J12" s="773"/>
      <c r="K12" s="773"/>
      <c r="L12" s="773"/>
      <c r="M12" s="773"/>
      <c r="N12" s="773"/>
    </row>
    <row r="13" spans="1:14" ht="24.75" customHeight="1">
      <c r="A13" s="780" t="s">
        <v>354</v>
      </c>
      <c r="B13" s="773"/>
      <c r="C13" s="774"/>
      <c r="D13" s="773"/>
      <c r="E13" s="773"/>
      <c r="F13" s="773"/>
      <c r="G13" s="773"/>
      <c r="H13" s="773"/>
      <c r="I13" s="773"/>
      <c r="J13" s="773"/>
      <c r="K13" s="773"/>
      <c r="L13" s="773"/>
      <c r="M13" s="773"/>
      <c r="N13" s="773"/>
    </row>
    <row r="14" spans="1:14" ht="24.75" customHeight="1">
      <c r="A14" s="780" t="s">
        <v>349</v>
      </c>
      <c r="B14" s="773"/>
      <c r="C14" s="774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</row>
    <row r="15" spans="1:14" ht="24.75" customHeight="1">
      <c r="A15" s="780"/>
      <c r="B15" s="773"/>
      <c r="C15" s="774"/>
      <c r="D15" s="773"/>
      <c r="E15" s="773"/>
      <c r="F15" s="773"/>
      <c r="G15" s="773"/>
      <c r="H15" s="773"/>
      <c r="I15" s="773"/>
      <c r="J15" s="773"/>
      <c r="K15" s="773"/>
      <c r="L15" s="773"/>
      <c r="M15" s="773"/>
      <c r="N15" s="773"/>
    </row>
    <row r="16" spans="1:14" ht="24.75" customHeight="1">
      <c r="A16" s="781" t="s">
        <v>90</v>
      </c>
      <c r="B16" s="773"/>
      <c r="C16" s="774"/>
      <c r="D16" s="773"/>
      <c r="E16" s="773"/>
      <c r="F16" s="773"/>
      <c r="G16" s="773"/>
      <c r="H16" s="773"/>
      <c r="I16" s="773"/>
      <c r="J16" s="773"/>
      <c r="K16" s="773"/>
      <c r="L16" s="773"/>
      <c r="M16" s="773"/>
      <c r="N16" s="773"/>
    </row>
    <row r="17" spans="1:14" ht="24.75" customHeight="1">
      <c r="A17" s="780" t="s">
        <v>355</v>
      </c>
      <c r="B17" s="773"/>
      <c r="C17" s="773"/>
      <c r="D17" s="773"/>
      <c r="E17" s="773"/>
      <c r="F17" s="773"/>
      <c r="G17" s="773"/>
      <c r="H17" s="773"/>
      <c r="I17" s="773"/>
      <c r="J17" s="773"/>
      <c r="K17" s="773"/>
      <c r="L17" s="773"/>
      <c r="M17" s="773"/>
      <c r="N17" s="773"/>
    </row>
    <row r="18" ht="16.5">
      <c r="A18" s="780" t="s">
        <v>356</v>
      </c>
    </row>
  </sheetData>
  <mergeCells count="1">
    <mergeCell ref="M1:N1"/>
  </mergeCells>
  <hyperlinks>
    <hyperlink ref="M1:N1" location="INDICE!A1" display="Volver al Indice"/>
  </hyperlink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Q14"/>
  <sheetViews>
    <sheetView showGridLines="0" zoomScale="88" zoomScaleNormal="88" zoomScalePageLayoutView="0" workbookViewId="0" topLeftCell="A1">
      <selection activeCell="P1" sqref="P1:Q1"/>
    </sheetView>
  </sheetViews>
  <sheetFormatPr defaultColWidth="8.421875" defaultRowHeight="12.75"/>
  <cols>
    <col min="1" max="1" width="24.57421875" style="727" customWidth="1"/>
    <col min="2" max="2" width="8.421875" style="727" customWidth="1"/>
    <col min="3" max="3" width="10.140625" style="727" customWidth="1"/>
    <col min="4" max="4" width="8.421875" style="727" customWidth="1"/>
    <col min="5" max="5" width="9.28125" style="727" customWidth="1"/>
    <col min="6" max="6" width="8.421875" style="727" customWidth="1"/>
    <col min="7" max="7" width="10.00390625" style="727" customWidth="1"/>
    <col min="8" max="8" width="8.421875" style="727" customWidth="1"/>
    <col min="9" max="9" width="9.421875" style="727" customWidth="1"/>
    <col min="10" max="10" width="8.7109375" style="727" bestFit="1" customWidth="1"/>
    <col min="11" max="11" width="9.8515625" style="727" customWidth="1"/>
    <col min="12" max="12" width="8.7109375" style="727" bestFit="1" customWidth="1"/>
    <col min="13" max="13" width="9.140625" style="727" bestFit="1" customWidth="1"/>
    <col min="14" max="14" width="8.7109375" style="727" bestFit="1" customWidth="1"/>
    <col min="15" max="15" width="9.8515625" style="727" customWidth="1"/>
    <col min="16" max="17" width="8.7109375" style="727" bestFit="1" customWidth="1"/>
    <col min="18" max="16384" width="8.421875" style="727" customWidth="1"/>
  </cols>
  <sheetData>
    <row r="1" spans="16:17" ht="18.75" thickBot="1">
      <c r="P1" s="1079" t="s">
        <v>0</v>
      </c>
      <c r="Q1" s="1080"/>
    </row>
    <row r="2" ht="4.5" customHeight="1" thickBot="1"/>
    <row r="3" spans="1:17" ht="24" customHeight="1" thickBot="1">
      <c r="A3" s="1084" t="s">
        <v>297</v>
      </c>
      <c r="B3" s="1085"/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6"/>
    </row>
    <row r="4" spans="1:17" ht="15.75" customHeight="1" thickBot="1">
      <c r="A4" s="1087" t="s">
        <v>251</v>
      </c>
      <c r="B4" s="1081" t="s">
        <v>39</v>
      </c>
      <c r="C4" s="1082"/>
      <c r="D4" s="1082"/>
      <c r="E4" s="1082"/>
      <c r="F4" s="1082"/>
      <c r="G4" s="1082"/>
      <c r="H4" s="1082"/>
      <c r="I4" s="1083"/>
      <c r="J4" s="1081" t="s">
        <v>40</v>
      </c>
      <c r="K4" s="1082"/>
      <c r="L4" s="1082"/>
      <c r="M4" s="1082"/>
      <c r="N4" s="1082"/>
      <c r="O4" s="1082"/>
      <c r="P4" s="1082"/>
      <c r="Q4" s="1083"/>
    </row>
    <row r="5" spans="1:17" s="728" customFormat="1" ht="26.25" customHeight="1">
      <c r="A5" s="1088"/>
      <c r="B5" s="1092" t="s">
        <v>41</v>
      </c>
      <c r="C5" s="1093"/>
      <c r="D5" s="1093"/>
      <c r="E5" s="1090" t="s">
        <v>42</v>
      </c>
      <c r="F5" s="1092" t="s">
        <v>43</v>
      </c>
      <c r="G5" s="1093"/>
      <c r="H5" s="1093"/>
      <c r="I5" s="1096" t="s">
        <v>44</v>
      </c>
      <c r="J5" s="1094" t="s">
        <v>204</v>
      </c>
      <c r="K5" s="1095"/>
      <c r="L5" s="1095"/>
      <c r="M5" s="1090" t="s">
        <v>42</v>
      </c>
      <c r="N5" s="1094" t="s">
        <v>236</v>
      </c>
      <c r="O5" s="1095"/>
      <c r="P5" s="1095"/>
      <c r="Q5" s="1090" t="s">
        <v>44</v>
      </c>
    </row>
    <row r="6" spans="1:17" s="731" customFormat="1" ht="17.25" thickBot="1">
      <c r="A6" s="1089"/>
      <c r="B6" s="729" t="s">
        <v>14</v>
      </c>
      <c r="C6" s="730" t="s">
        <v>15</v>
      </c>
      <c r="D6" s="730" t="s">
        <v>13</v>
      </c>
      <c r="E6" s="1091"/>
      <c r="F6" s="729" t="s">
        <v>14</v>
      </c>
      <c r="G6" s="730" t="s">
        <v>15</v>
      </c>
      <c r="H6" s="730" t="s">
        <v>13</v>
      </c>
      <c r="I6" s="1097"/>
      <c r="J6" s="729" t="s">
        <v>14</v>
      </c>
      <c r="K6" s="730" t="s">
        <v>15</v>
      </c>
      <c r="L6" s="730" t="s">
        <v>13</v>
      </c>
      <c r="M6" s="1091"/>
      <c r="N6" s="729" t="s">
        <v>14</v>
      </c>
      <c r="O6" s="730" t="s">
        <v>15</v>
      </c>
      <c r="P6" s="730" t="s">
        <v>13</v>
      </c>
      <c r="Q6" s="1091"/>
    </row>
    <row r="7" spans="1:17" s="737" customFormat="1" ht="18.75" customHeight="1" thickBot="1">
      <c r="A7" s="732" t="s">
        <v>4</v>
      </c>
      <c r="B7" s="733">
        <f>SUM(B8:B12)</f>
        <v>28129.26999999999</v>
      </c>
      <c r="C7" s="734">
        <f>SUM(C8:C12)</f>
        <v>15637.244999999999</v>
      </c>
      <c r="D7" s="735">
        <f aca="true" t="shared" si="0" ref="D7:D12">C7+B7</f>
        <v>43766.514999999985</v>
      </c>
      <c r="E7" s="736">
        <f aca="true" t="shared" si="1" ref="E7:E12">D7/$D$7</f>
        <v>1</v>
      </c>
      <c r="F7" s="733">
        <f>SUM(F8:F12)</f>
        <v>28613.03900000001</v>
      </c>
      <c r="G7" s="734">
        <f>SUM(G8:G12)</f>
        <v>12279.337000000001</v>
      </c>
      <c r="H7" s="735">
        <f aca="true" t="shared" si="2" ref="H7:H12">G7+F7</f>
        <v>40892.37600000001</v>
      </c>
      <c r="I7" s="736">
        <f aca="true" t="shared" si="3" ref="I7:I12">(D7/H7-1)</f>
        <v>0.07028544880835419</v>
      </c>
      <c r="J7" s="733">
        <f>SUM(J8:J12)</f>
        <v>104150.62100000001</v>
      </c>
      <c r="K7" s="734">
        <f>SUM(K8:K12)</f>
        <v>60486.386000000006</v>
      </c>
      <c r="L7" s="735">
        <f aca="true" t="shared" si="4" ref="L7:L12">K7+J7</f>
        <v>164637.007</v>
      </c>
      <c r="M7" s="736">
        <f aca="true" t="shared" si="5" ref="M7:M12">L7/$L$7</f>
        <v>1</v>
      </c>
      <c r="N7" s="733">
        <f>SUM(N8:N12)</f>
        <v>96452.37499999996</v>
      </c>
      <c r="O7" s="734">
        <f>SUM(O8:O12)</f>
        <v>45680.833000000006</v>
      </c>
      <c r="P7" s="735">
        <f aca="true" t="shared" si="6" ref="P7:P12">O7+N7</f>
        <v>142133.20799999996</v>
      </c>
      <c r="Q7" s="736">
        <f aca="true" t="shared" si="7" ref="Q7:Q12">(L7/P7-1)</f>
        <v>0.15832893182851437</v>
      </c>
    </row>
    <row r="8" spans="1:17" s="742" customFormat="1" ht="18.75" customHeight="1" thickTop="1">
      <c r="A8" s="738" t="s">
        <v>252</v>
      </c>
      <c r="B8" s="739">
        <v>23534.167999999994</v>
      </c>
      <c r="C8" s="740">
        <v>13002.842999999999</v>
      </c>
      <c r="D8" s="740">
        <f t="shared" si="0"/>
        <v>36537.01099999999</v>
      </c>
      <c r="E8" s="741">
        <f t="shared" si="1"/>
        <v>0.8348165486788245</v>
      </c>
      <c r="F8" s="739">
        <v>23735.18700000001</v>
      </c>
      <c r="G8" s="740">
        <v>9846.833000000002</v>
      </c>
      <c r="H8" s="740">
        <f t="shared" si="2"/>
        <v>33582.02000000001</v>
      </c>
      <c r="I8" s="741">
        <f t="shared" si="3"/>
        <v>0.08799324757712546</v>
      </c>
      <c r="J8" s="739">
        <v>87844.417</v>
      </c>
      <c r="K8" s="740">
        <v>49634.396</v>
      </c>
      <c r="L8" s="740">
        <f t="shared" si="4"/>
        <v>137478.813</v>
      </c>
      <c r="M8" s="741">
        <f t="shared" si="5"/>
        <v>0.83504198421197</v>
      </c>
      <c r="N8" s="740">
        <v>80504.72199999994</v>
      </c>
      <c r="O8" s="740">
        <v>36133.253000000004</v>
      </c>
      <c r="P8" s="740">
        <f t="shared" si="6"/>
        <v>116637.97499999995</v>
      </c>
      <c r="Q8" s="741">
        <f t="shared" si="7"/>
        <v>0.17867969672827444</v>
      </c>
    </row>
    <row r="9" spans="1:17" s="742" customFormat="1" ht="18.75" customHeight="1">
      <c r="A9" s="738" t="s">
        <v>253</v>
      </c>
      <c r="B9" s="739">
        <v>4216.995</v>
      </c>
      <c r="C9" s="740">
        <v>1227.757</v>
      </c>
      <c r="D9" s="740">
        <f t="shared" si="0"/>
        <v>5444.752</v>
      </c>
      <c r="E9" s="741">
        <f t="shared" si="1"/>
        <v>0.1244045133591286</v>
      </c>
      <c r="F9" s="739">
        <v>4604.182</v>
      </c>
      <c r="G9" s="740">
        <v>1350.8460000000002</v>
      </c>
      <c r="H9" s="740">
        <f t="shared" si="2"/>
        <v>5955.028</v>
      </c>
      <c r="I9" s="741">
        <f t="shared" si="3"/>
        <v>-0.08568826208709679</v>
      </c>
      <c r="J9" s="739">
        <v>14842.319</v>
      </c>
      <c r="K9" s="740">
        <v>5437.367000000002</v>
      </c>
      <c r="L9" s="740">
        <f t="shared" si="4"/>
        <v>20279.686</v>
      </c>
      <c r="M9" s="741">
        <f t="shared" si="5"/>
        <v>0.12317817463724909</v>
      </c>
      <c r="N9" s="740">
        <v>14915.826000000014</v>
      </c>
      <c r="O9" s="740">
        <v>5195.422999999999</v>
      </c>
      <c r="P9" s="740">
        <f t="shared" si="6"/>
        <v>20111.24900000001</v>
      </c>
      <c r="Q9" s="741">
        <f t="shared" si="7"/>
        <v>0.008375263018223889</v>
      </c>
    </row>
    <row r="10" spans="1:17" s="742" customFormat="1" ht="18.75" customHeight="1">
      <c r="A10" s="738" t="s">
        <v>254</v>
      </c>
      <c r="B10" s="739">
        <v>270.082</v>
      </c>
      <c r="C10" s="740">
        <v>973.22</v>
      </c>
      <c r="D10" s="740">
        <f t="shared" si="0"/>
        <v>1243.3020000000001</v>
      </c>
      <c r="E10" s="741">
        <f t="shared" si="1"/>
        <v>0.02840760796238861</v>
      </c>
      <c r="F10" s="739">
        <v>199.56</v>
      </c>
      <c r="G10" s="740">
        <v>742.668</v>
      </c>
      <c r="H10" s="740">
        <f t="shared" si="2"/>
        <v>942.2280000000001</v>
      </c>
      <c r="I10" s="741">
        <f t="shared" si="3"/>
        <v>0.3195341254982871</v>
      </c>
      <c r="J10" s="739">
        <v>1052.4929999999997</v>
      </c>
      <c r="K10" s="740">
        <v>3488.527</v>
      </c>
      <c r="L10" s="740">
        <f t="shared" si="4"/>
        <v>4541.0199999999995</v>
      </c>
      <c r="M10" s="741">
        <f t="shared" si="5"/>
        <v>0.027582012590887293</v>
      </c>
      <c r="N10" s="740">
        <v>743.1690000000001</v>
      </c>
      <c r="O10" s="740">
        <v>2863.3</v>
      </c>
      <c r="P10" s="740">
        <f t="shared" si="6"/>
        <v>3606.469</v>
      </c>
      <c r="Q10" s="741">
        <f t="shared" si="7"/>
        <v>0.25913185445376063</v>
      </c>
    </row>
    <row r="11" spans="1:17" s="742" customFormat="1" ht="18.75" customHeight="1">
      <c r="A11" s="738" t="s">
        <v>256</v>
      </c>
      <c r="B11" s="739">
        <v>88.26</v>
      </c>
      <c r="C11" s="740">
        <v>407.73600000000005</v>
      </c>
      <c r="D11" s="740">
        <f t="shared" si="0"/>
        <v>495.99600000000004</v>
      </c>
      <c r="E11" s="741">
        <f t="shared" si="1"/>
        <v>0.011332773468483845</v>
      </c>
      <c r="F11" s="739">
        <v>54.937</v>
      </c>
      <c r="G11" s="740">
        <v>332.723</v>
      </c>
      <c r="H11" s="740">
        <f t="shared" si="2"/>
        <v>387.66</v>
      </c>
      <c r="I11" s="741">
        <f t="shared" si="3"/>
        <v>0.2794613836867359</v>
      </c>
      <c r="J11" s="739">
        <v>321.9709999999999</v>
      </c>
      <c r="K11" s="740">
        <v>1737.6440000000002</v>
      </c>
      <c r="L11" s="740">
        <f t="shared" si="4"/>
        <v>2059.6150000000002</v>
      </c>
      <c r="M11" s="741">
        <f t="shared" si="5"/>
        <v>0.012510036701529687</v>
      </c>
      <c r="N11" s="740">
        <v>230.13</v>
      </c>
      <c r="O11" s="740">
        <v>1420.9409999999998</v>
      </c>
      <c r="P11" s="740">
        <f t="shared" si="6"/>
        <v>1651.071</v>
      </c>
      <c r="Q11" s="741">
        <f t="shared" si="7"/>
        <v>0.24744181201171855</v>
      </c>
    </row>
    <row r="12" spans="1:17" s="742" customFormat="1" ht="18.75" customHeight="1" thickBot="1">
      <c r="A12" s="743" t="s">
        <v>221</v>
      </c>
      <c r="B12" s="744">
        <v>19.765</v>
      </c>
      <c r="C12" s="745">
        <v>25.688999999999997</v>
      </c>
      <c r="D12" s="745">
        <f t="shared" si="0"/>
        <v>45.45399999999999</v>
      </c>
      <c r="E12" s="746">
        <f t="shared" si="1"/>
        <v>0.0010385565311745752</v>
      </c>
      <c r="F12" s="744">
        <v>19.173</v>
      </c>
      <c r="G12" s="745">
        <v>6.2669999999999995</v>
      </c>
      <c r="H12" s="745">
        <f t="shared" si="2"/>
        <v>25.439999999999998</v>
      </c>
      <c r="I12" s="746">
        <f t="shared" si="3"/>
        <v>0.7867138364779873</v>
      </c>
      <c r="J12" s="744">
        <v>89.42099999999999</v>
      </c>
      <c r="K12" s="745">
        <v>188.452</v>
      </c>
      <c r="L12" s="745">
        <f t="shared" si="4"/>
        <v>277.873</v>
      </c>
      <c r="M12" s="746">
        <f t="shared" si="5"/>
        <v>0.0016877918583638972</v>
      </c>
      <c r="N12" s="744">
        <v>58.52800000000002</v>
      </c>
      <c r="O12" s="745">
        <v>67.916</v>
      </c>
      <c r="P12" s="745">
        <f t="shared" si="6"/>
        <v>126.44400000000002</v>
      </c>
      <c r="Q12" s="746">
        <f t="shared" si="7"/>
        <v>1.197597355350985</v>
      </c>
    </row>
    <row r="13" ht="13.5">
      <c r="A13" s="401" t="s">
        <v>298</v>
      </c>
    </row>
    <row r="14" spans="1:3" ht="13.5">
      <c r="A14" s="747" t="s">
        <v>299</v>
      </c>
      <c r="B14" s="748"/>
      <c r="C14" s="748"/>
    </row>
  </sheetData>
  <sheetProtection/>
  <mergeCells count="13">
    <mergeCell ref="N5:P5"/>
    <mergeCell ref="I5:I6"/>
    <mergeCell ref="M5:M6"/>
    <mergeCell ref="P1:Q1"/>
    <mergeCell ref="B4:I4"/>
    <mergeCell ref="J4:Q4"/>
    <mergeCell ref="A3:Q3"/>
    <mergeCell ref="A4:A6"/>
    <mergeCell ref="E5:E6"/>
    <mergeCell ref="B5:D5"/>
    <mergeCell ref="Q5:Q6"/>
    <mergeCell ref="F5:H5"/>
    <mergeCell ref="J5:L5"/>
  </mergeCells>
  <conditionalFormatting sqref="Q13:Q65536 I13:I65536 Q2:Q6 I1:I6">
    <cfRule type="cellIs" priority="2" dxfId="0" operator="lessThan" stopIfTrue="1">
      <formula>0</formula>
    </cfRule>
  </conditionalFormatting>
  <conditionalFormatting sqref="I7:I12 Q7:Q12">
    <cfRule type="cellIs" priority="2" dxfId="1" operator="lessThan" stopIfTrue="1">
      <formula>0</formula>
    </cfRule>
    <cfRule type="cellIs" priority="3" dxfId="3" operator="greaterThanOrEqual" stopIfTrue="1">
      <formula>0</formula>
    </cfRule>
  </conditionalFormatting>
  <hyperlinks>
    <hyperlink ref="P1:Q1" location="INDICE!A1" display="Volver al Indice"/>
  </hyperlinks>
  <printOptions/>
  <pageMargins left="0.21" right="0.21" top="1" bottom="0.27" header="0.17" footer="0.24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5520"/>
  <sheetViews>
    <sheetView showGridLines="0" zoomScale="88" zoomScaleNormal="88" workbookViewId="0" topLeftCell="A1">
      <selection activeCell="O1" sqref="O1:P1"/>
    </sheetView>
  </sheetViews>
  <sheetFormatPr defaultColWidth="11.00390625" defaultRowHeight="12.75"/>
  <cols>
    <col min="1" max="1" width="9.8515625" style="1" customWidth="1"/>
    <col min="2" max="2" width="17.140625" style="1" customWidth="1"/>
    <col min="3" max="3" width="11.57421875" style="1" customWidth="1"/>
    <col min="4" max="4" width="8.421875" style="1" customWidth="1"/>
    <col min="5" max="5" width="8.140625" style="1" customWidth="1"/>
    <col min="6" max="6" width="9.57421875" style="1" customWidth="1"/>
    <col min="7" max="7" width="10.8515625" style="1" customWidth="1"/>
    <col min="8" max="9" width="10.00390625" style="1" customWidth="1"/>
    <col min="10" max="10" width="9.57421875" style="1" customWidth="1"/>
    <col min="11" max="11" width="10.421875" style="1" customWidth="1"/>
    <col min="12" max="12" width="9.7109375" style="1" customWidth="1"/>
    <col min="13" max="13" width="9.00390625" style="1" customWidth="1"/>
    <col min="14" max="14" width="10.00390625" style="1" customWidth="1"/>
    <col min="15" max="15" width="12.28125" style="1" customWidth="1"/>
    <col min="16" max="16" width="10.421875" style="1" customWidth="1"/>
    <col min="17" max="16384" width="11.00390625" style="1" customWidth="1"/>
  </cols>
  <sheetData>
    <row r="1" spans="15:16" ht="22.5" customHeight="1" thickBot="1">
      <c r="O1" s="796" t="s">
        <v>0</v>
      </c>
      <c r="P1" s="797"/>
    </row>
    <row r="2" ht="5.25" customHeight="1"/>
    <row r="3" ht="3.75" customHeight="1" thickBot="1"/>
    <row r="4" spans="1:16" ht="13.5" customHeight="1" thickTop="1">
      <c r="A4" s="798" t="s">
        <v>1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800"/>
    </row>
    <row r="5" spans="1:16" ht="12.75" customHeight="1">
      <c r="A5" s="801"/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3"/>
    </row>
    <row r="6" spans="1:16" ht="5.25" customHeight="1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5"/>
    </row>
    <row r="7" spans="1:16" ht="16.5" customHeight="1" thickTop="1">
      <c r="A7" s="6"/>
      <c r="B7" s="7"/>
      <c r="C7" s="811" t="s">
        <v>2</v>
      </c>
      <c r="D7" s="812"/>
      <c r="E7" s="812"/>
      <c r="F7" s="830"/>
      <c r="G7" s="837" t="s">
        <v>3</v>
      </c>
      <c r="H7" s="838"/>
      <c r="I7" s="838"/>
      <c r="J7" s="838"/>
      <c r="K7" s="838"/>
      <c r="L7" s="838"/>
      <c r="M7" s="838"/>
      <c r="N7" s="838"/>
      <c r="O7" s="804" t="s">
        <v>4</v>
      </c>
      <c r="P7" s="805"/>
    </row>
    <row r="8" spans="1:16" ht="3.75" customHeight="1" thickBot="1">
      <c r="A8" s="8"/>
      <c r="B8" s="9"/>
      <c r="C8" s="831"/>
      <c r="D8" s="832"/>
      <c r="E8" s="832"/>
      <c r="F8" s="833"/>
      <c r="G8" s="839"/>
      <c r="H8" s="840"/>
      <c r="I8" s="840"/>
      <c r="J8" s="840"/>
      <c r="K8" s="840"/>
      <c r="L8" s="840"/>
      <c r="M8" s="840"/>
      <c r="N8" s="840"/>
      <c r="O8" s="10"/>
      <c r="P8" s="11"/>
    </row>
    <row r="9" spans="1:16" ht="21.75" customHeight="1" thickBot="1" thickTop="1">
      <c r="A9" s="809" t="s">
        <v>5</v>
      </c>
      <c r="B9" s="810"/>
      <c r="C9" s="813" t="s">
        <v>6</v>
      </c>
      <c r="D9" s="816" t="s">
        <v>7</v>
      </c>
      <c r="E9" s="819" t="s">
        <v>8</v>
      </c>
      <c r="F9" s="827" t="s">
        <v>9</v>
      </c>
      <c r="G9" s="811" t="s">
        <v>6</v>
      </c>
      <c r="H9" s="812"/>
      <c r="I9" s="812"/>
      <c r="J9" s="12" t="s">
        <v>7</v>
      </c>
      <c r="K9" s="13"/>
      <c r="L9" s="14"/>
      <c r="M9" s="841" t="s">
        <v>8</v>
      </c>
      <c r="N9" s="834" t="s">
        <v>9</v>
      </c>
      <c r="O9" s="822" t="s">
        <v>6</v>
      </c>
      <c r="P9" s="825" t="s">
        <v>9</v>
      </c>
    </row>
    <row r="10" spans="1:16" ht="9" customHeight="1">
      <c r="A10" s="8"/>
      <c r="B10" s="9"/>
      <c r="C10" s="814"/>
      <c r="D10" s="817"/>
      <c r="E10" s="820"/>
      <c r="F10" s="828"/>
      <c r="G10" s="15" t="s">
        <v>10</v>
      </c>
      <c r="H10" s="16" t="s">
        <v>10</v>
      </c>
      <c r="I10" s="17" t="s">
        <v>10</v>
      </c>
      <c r="J10" s="15" t="s">
        <v>10</v>
      </c>
      <c r="K10" s="16" t="s">
        <v>10</v>
      </c>
      <c r="L10" s="18" t="s">
        <v>10</v>
      </c>
      <c r="M10" s="842"/>
      <c r="N10" s="835"/>
      <c r="O10" s="823"/>
      <c r="P10" s="826"/>
    </row>
    <row r="11" spans="1:16" ht="15.75" customHeight="1" thickBot="1">
      <c r="A11" s="19"/>
      <c r="B11" s="20"/>
      <c r="C11" s="815"/>
      <c r="D11" s="818"/>
      <c r="E11" s="821"/>
      <c r="F11" s="829"/>
      <c r="G11" s="21" t="s">
        <v>11</v>
      </c>
      <c r="H11" s="22" t="s">
        <v>12</v>
      </c>
      <c r="I11" s="23" t="s">
        <v>13</v>
      </c>
      <c r="J11" s="21" t="s">
        <v>14</v>
      </c>
      <c r="K11" s="22" t="s">
        <v>15</v>
      </c>
      <c r="L11" s="24" t="s">
        <v>13</v>
      </c>
      <c r="M11" s="843"/>
      <c r="N11" s="836"/>
      <c r="O11" s="823"/>
      <c r="P11" s="826"/>
    </row>
    <row r="12" spans="1:16" s="40" customFormat="1" ht="18" customHeight="1" thickTop="1">
      <c r="A12" s="806">
        <v>2009</v>
      </c>
      <c r="B12" s="25" t="s">
        <v>16</v>
      </c>
      <c r="C12" s="26">
        <v>733018</v>
      </c>
      <c r="D12" s="27">
        <v>6483.82</v>
      </c>
      <c r="E12" s="28">
        <v>898.682</v>
      </c>
      <c r="F12" s="29">
        <f>E12+D12</f>
        <v>7382.5019999999995</v>
      </c>
      <c r="G12" s="30">
        <v>268696</v>
      </c>
      <c r="H12" s="31">
        <v>240173</v>
      </c>
      <c r="I12" s="32">
        <f aca="true" t="shared" si="0" ref="I12:I23">H12+G12</f>
        <v>508869</v>
      </c>
      <c r="J12" s="33">
        <v>23960.495000000003</v>
      </c>
      <c r="K12" s="34">
        <v>10490.597</v>
      </c>
      <c r="L12" s="35">
        <f aca="true" t="shared" si="1" ref="L12:L23">K12+J12</f>
        <v>34451.092000000004</v>
      </c>
      <c r="M12" s="36">
        <v>393.9170000000001</v>
      </c>
      <c r="N12" s="37">
        <f aca="true" t="shared" si="2" ref="N12:N26">L12+M12</f>
        <v>34845.009000000005</v>
      </c>
      <c r="O12" s="38">
        <f aca="true" t="shared" si="3" ref="O12:O23">I12+C12</f>
        <v>1241887</v>
      </c>
      <c r="P12" s="39">
        <f aca="true" t="shared" si="4" ref="P12:P23">N12+F12</f>
        <v>42227.511000000006</v>
      </c>
    </row>
    <row r="13" spans="1:16" s="56" customFormat="1" ht="18" customHeight="1">
      <c r="A13" s="807"/>
      <c r="B13" s="41" t="s">
        <v>17</v>
      </c>
      <c r="C13" s="42">
        <v>668872</v>
      </c>
      <c r="D13" s="43">
        <v>7666.226000000006</v>
      </c>
      <c r="E13" s="44">
        <v>1067.4029999999998</v>
      </c>
      <c r="F13" s="45">
        <f aca="true" t="shared" si="5" ref="F13:F27">E13+D13</f>
        <v>8733.629000000006</v>
      </c>
      <c r="G13" s="46">
        <v>192435</v>
      </c>
      <c r="H13" s="47">
        <v>178630</v>
      </c>
      <c r="I13" s="48">
        <f t="shared" si="0"/>
        <v>371065</v>
      </c>
      <c r="J13" s="49">
        <v>22922.131999999994</v>
      </c>
      <c r="K13" s="50">
        <v>10971.667000000001</v>
      </c>
      <c r="L13" s="51">
        <f t="shared" si="1"/>
        <v>33893.799</v>
      </c>
      <c r="M13" s="52">
        <v>476.25</v>
      </c>
      <c r="N13" s="53">
        <f t="shared" si="2"/>
        <v>34370.049</v>
      </c>
      <c r="O13" s="54">
        <f t="shared" si="3"/>
        <v>1039937</v>
      </c>
      <c r="P13" s="55">
        <f t="shared" si="4"/>
        <v>43103.67800000001</v>
      </c>
    </row>
    <row r="14" spans="1:16" ht="18" customHeight="1">
      <c r="A14" s="807"/>
      <c r="B14" s="41" t="s">
        <v>18</v>
      </c>
      <c r="C14" s="42">
        <v>744157</v>
      </c>
      <c r="D14" s="43">
        <v>8528.45</v>
      </c>
      <c r="E14" s="44">
        <v>1100.859</v>
      </c>
      <c r="F14" s="45">
        <f t="shared" si="5"/>
        <v>9629.309000000001</v>
      </c>
      <c r="G14" s="46">
        <v>213521</v>
      </c>
      <c r="H14" s="47">
        <v>191654</v>
      </c>
      <c r="I14" s="48">
        <f t="shared" si="0"/>
        <v>405175</v>
      </c>
      <c r="J14" s="57">
        <v>20956.708999999995</v>
      </c>
      <c r="K14" s="50">
        <v>11939.231999999996</v>
      </c>
      <c r="L14" s="51">
        <f t="shared" si="1"/>
        <v>32895.94099999999</v>
      </c>
      <c r="M14" s="52">
        <v>524.753</v>
      </c>
      <c r="N14" s="53">
        <f t="shared" si="2"/>
        <v>33420.69399999999</v>
      </c>
      <c r="O14" s="54">
        <f t="shared" si="3"/>
        <v>1149332</v>
      </c>
      <c r="P14" s="55">
        <f t="shared" si="4"/>
        <v>43050.00299999999</v>
      </c>
    </row>
    <row r="15" spans="1:16" s="73" customFormat="1" ht="18" customHeight="1">
      <c r="A15" s="807"/>
      <c r="B15" s="58" t="s">
        <v>19</v>
      </c>
      <c r="C15" s="59">
        <v>755671</v>
      </c>
      <c r="D15" s="60">
        <v>7651.128999999993</v>
      </c>
      <c r="E15" s="61">
        <v>1101.4259999999997</v>
      </c>
      <c r="F15" s="62">
        <f t="shared" si="5"/>
        <v>8752.554999999993</v>
      </c>
      <c r="G15" s="63">
        <v>211311</v>
      </c>
      <c r="H15" s="64">
        <v>206202</v>
      </c>
      <c r="I15" s="65">
        <f t="shared" si="0"/>
        <v>417513</v>
      </c>
      <c r="J15" s="66">
        <v>28613.039000000008</v>
      </c>
      <c r="K15" s="67">
        <v>12279.337000000003</v>
      </c>
      <c r="L15" s="68">
        <f t="shared" si="1"/>
        <v>40892.37600000001</v>
      </c>
      <c r="M15" s="69">
        <v>422.771</v>
      </c>
      <c r="N15" s="70">
        <f t="shared" si="2"/>
        <v>41315.14700000001</v>
      </c>
      <c r="O15" s="71">
        <f t="shared" si="3"/>
        <v>1173184</v>
      </c>
      <c r="P15" s="72">
        <f t="shared" si="4"/>
        <v>50067.702000000005</v>
      </c>
    </row>
    <row r="16" spans="1:16" s="74" customFormat="1" ht="18" customHeight="1">
      <c r="A16" s="807"/>
      <c r="B16" s="41" t="s">
        <v>20</v>
      </c>
      <c r="C16" s="42">
        <v>724014</v>
      </c>
      <c r="D16" s="43">
        <v>7934.0949999999975</v>
      </c>
      <c r="E16" s="44">
        <v>1165.6030000000003</v>
      </c>
      <c r="F16" s="45">
        <f t="shared" si="5"/>
        <v>9099.697999999999</v>
      </c>
      <c r="G16" s="46">
        <v>200323</v>
      </c>
      <c r="H16" s="47">
        <v>193831</v>
      </c>
      <c r="I16" s="48">
        <f t="shared" si="0"/>
        <v>394154</v>
      </c>
      <c r="J16" s="49">
        <v>24819.528999999977</v>
      </c>
      <c r="K16" s="50">
        <v>12358.21</v>
      </c>
      <c r="L16" s="51">
        <f t="shared" si="1"/>
        <v>37177.73899999997</v>
      </c>
      <c r="M16" s="52">
        <v>527.35</v>
      </c>
      <c r="N16" s="53">
        <f t="shared" si="2"/>
        <v>37705.08899999997</v>
      </c>
      <c r="O16" s="54">
        <f t="shared" si="3"/>
        <v>1118168</v>
      </c>
      <c r="P16" s="55">
        <f t="shared" si="4"/>
        <v>46804.78699999997</v>
      </c>
    </row>
    <row r="17" spans="1:16" ht="18" customHeight="1">
      <c r="A17" s="807"/>
      <c r="B17" s="41" t="s">
        <v>21</v>
      </c>
      <c r="C17" s="42">
        <v>823588</v>
      </c>
      <c r="D17" s="43">
        <v>7728.895999999994</v>
      </c>
      <c r="E17" s="44">
        <v>1048.11</v>
      </c>
      <c r="F17" s="45">
        <f t="shared" si="5"/>
        <v>8777.005999999994</v>
      </c>
      <c r="G17" s="46">
        <v>247368</v>
      </c>
      <c r="H17" s="47">
        <v>250328</v>
      </c>
      <c r="I17" s="48">
        <f t="shared" si="0"/>
        <v>497696</v>
      </c>
      <c r="J17" s="49">
        <v>20468.38300000001</v>
      </c>
      <c r="K17" s="50">
        <v>11053.642</v>
      </c>
      <c r="L17" s="51">
        <f t="shared" si="1"/>
        <v>31522.02500000001</v>
      </c>
      <c r="M17" s="52">
        <v>484.78</v>
      </c>
      <c r="N17" s="53">
        <f t="shared" si="2"/>
        <v>32006.805000000008</v>
      </c>
      <c r="O17" s="54">
        <f t="shared" si="3"/>
        <v>1321284</v>
      </c>
      <c r="P17" s="55">
        <f t="shared" si="4"/>
        <v>40783.811</v>
      </c>
    </row>
    <row r="18" spans="1:16" s="56" customFormat="1" ht="18" customHeight="1">
      <c r="A18" s="807"/>
      <c r="B18" s="41" t="s">
        <v>22</v>
      </c>
      <c r="C18" s="42">
        <v>925096</v>
      </c>
      <c r="D18" s="43">
        <v>7894.994</v>
      </c>
      <c r="E18" s="44">
        <v>1272.103</v>
      </c>
      <c r="F18" s="45">
        <f t="shared" si="5"/>
        <v>9167.097</v>
      </c>
      <c r="G18" s="46">
        <v>245574</v>
      </c>
      <c r="H18" s="47">
        <v>281837</v>
      </c>
      <c r="I18" s="48">
        <f t="shared" si="0"/>
        <v>527411</v>
      </c>
      <c r="J18" s="49">
        <v>19785.66</v>
      </c>
      <c r="K18" s="50">
        <v>10941.337000000003</v>
      </c>
      <c r="L18" s="51">
        <f t="shared" si="1"/>
        <v>30726.997000000003</v>
      </c>
      <c r="M18" s="52">
        <v>582.0060000000003</v>
      </c>
      <c r="N18" s="53">
        <f t="shared" si="2"/>
        <v>31309.003000000004</v>
      </c>
      <c r="O18" s="54">
        <f t="shared" si="3"/>
        <v>1452507</v>
      </c>
      <c r="P18" s="55">
        <f t="shared" si="4"/>
        <v>40476.100000000006</v>
      </c>
    </row>
    <row r="19" spans="1:16" ht="18" customHeight="1">
      <c r="A19" s="807"/>
      <c r="B19" s="41" t="s">
        <v>23</v>
      </c>
      <c r="C19" s="42">
        <v>924951</v>
      </c>
      <c r="D19" s="43">
        <v>7356.128999999996</v>
      </c>
      <c r="E19" s="44">
        <v>1212.6119999999999</v>
      </c>
      <c r="F19" s="45">
        <f t="shared" si="5"/>
        <v>8568.740999999996</v>
      </c>
      <c r="G19" s="46">
        <v>272824</v>
      </c>
      <c r="H19" s="47">
        <v>247906</v>
      </c>
      <c r="I19" s="48">
        <f t="shared" si="0"/>
        <v>520730</v>
      </c>
      <c r="J19" s="49">
        <v>20499.90400000001</v>
      </c>
      <c r="K19" s="50">
        <v>11079.870999999997</v>
      </c>
      <c r="L19" s="51">
        <f t="shared" si="1"/>
        <v>31579.77500000001</v>
      </c>
      <c r="M19" s="52">
        <v>521.1679999999999</v>
      </c>
      <c r="N19" s="53">
        <f t="shared" si="2"/>
        <v>32100.94300000001</v>
      </c>
      <c r="O19" s="54">
        <f t="shared" si="3"/>
        <v>1445681</v>
      </c>
      <c r="P19" s="55">
        <f t="shared" si="4"/>
        <v>40669.68400000001</v>
      </c>
    </row>
    <row r="20" spans="1:16" ht="18" customHeight="1">
      <c r="A20" s="807"/>
      <c r="B20" s="41" t="s">
        <v>24</v>
      </c>
      <c r="C20" s="42">
        <v>871266</v>
      </c>
      <c r="D20" s="43">
        <v>7793.950999999997</v>
      </c>
      <c r="E20" s="44">
        <v>1278.5389999999993</v>
      </c>
      <c r="F20" s="45">
        <f t="shared" si="5"/>
        <v>9072.489999999996</v>
      </c>
      <c r="G20" s="46">
        <v>225784</v>
      </c>
      <c r="H20" s="47">
        <v>199427</v>
      </c>
      <c r="I20" s="48">
        <f t="shared" si="0"/>
        <v>425211</v>
      </c>
      <c r="J20" s="49">
        <v>22213.030999999984</v>
      </c>
      <c r="K20" s="50">
        <v>12476.045000000002</v>
      </c>
      <c r="L20" s="51">
        <f t="shared" si="1"/>
        <v>34689.07599999999</v>
      </c>
      <c r="M20" s="52">
        <v>570.8090000000001</v>
      </c>
      <c r="N20" s="53">
        <f t="shared" si="2"/>
        <v>35259.88499999999</v>
      </c>
      <c r="O20" s="54">
        <f t="shared" si="3"/>
        <v>1296477</v>
      </c>
      <c r="P20" s="55">
        <f t="shared" si="4"/>
        <v>44332.374999999985</v>
      </c>
    </row>
    <row r="21" spans="1:16" ht="18" customHeight="1">
      <c r="A21" s="807"/>
      <c r="B21" s="41" t="s">
        <v>25</v>
      </c>
      <c r="C21" s="42">
        <v>998863</v>
      </c>
      <c r="D21" s="43">
        <v>8195.342999999999</v>
      </c>
      <c r="E21" s="44">
        <v>1339.1940000000004</v>
      </c>
      <c r="F21" s="45">
        <f t="shared" si="5"/>
        <v>9534.537</v>
      </c>
      <c r="G21" s="46">
        <v>229128</v>
      </c>
      <c r="H21" s="47">
        <v>235013</v>
      </c>
      <c r="I21" s="48">
        <f t="shared" si="0"/>
        <v>464141</v>
      </c>
      <c r="J21" s="49">
        <v>26325.309000000016</v>
      </c>
      <c r="K21" s="50">
        <v>15938.195000000003</v>
      </c>
      <c r="L21" s="51">
        <f t="shared" si="1"/>
        <v>42263.504000000015</v>
      </c>
      <c r="M21" s="52">
        <v>638.6080000000002</v>
      </c>
      <c r="N21" s="53">
        <f t="shared" si="2"/>
        <v>42902.112000000016</v>
      </c>
      <c r="O21" s="54">
        <f t="shared" si="3"/>
        <v>1463004</v>
      </c>
      <c r="P21" s="55">
        <f t="shared" si="4"/>
        <v>52436.64900000002</v>
      </c>
    </row>
    <row r="22" spans="1:16" ht="18" customHeight="1">
      <c r="A22" s="807"/>
      <c r="B22" s="41" t="s">
        <v>26</v>
      </c>
      <c r="C22" s="42">
        <v>944194</v>
      </c>
      <c r="D22" s="43">
        <v>7647.925000000003</v>
      </c>
      <c r="E22" s="44">
        <v>1240.4259999999997</v>
      </c>
      <c r="F22" s="45">
        <f t="shared" si="5"/>
        <v>8888.351000000002</v>
      </c>
      <c r="G22" s="46">
        <v>217081</v>
      </c>
      <c r="H22" s="47">
        <v>238904</v>
      </c>
      <c r="I22" s="48">
        <f t="shared" si="0"/>
        <v>455985</v>
      </c>
      <c r="J22" s="49">
        <v>23877.136</v>
      </c>
      <c r="K22" s="50">
        <v>15340.528999999988</v>
      </c>
      <c r="L22" s="51">
        <f t="shared" si="1"/>
        <v>39217.664999999986</v>
      </c>
      <c r="M22" s="52">
        <v>684.8539999999997</v>
      </c>
      <c r="N22" s="75">
        <f t="shared" si="2"/>
        <v>39902.518999999986</v>
      </c>
      <c r="O22" s="54">
        <f t="shared" si="3"/>
        <v>1400179</v>
      </c>
      <c r="P22" s="55">
        <f t="shared" si="4"/>
        <v>48790.86999999999</v>
      </c>
    </row>
    <row r="23" spans="1:16" ht="18" customHeight="1" thickBot="1">
      <c r="A23" s="808"/>
      <c r="B23" s="41" t="s">
        <v>27</v>
      </c>
      <c r="C23" s="42">
        <v>1043194</v>
      </c>
      <c r="D23" s="43">
        <v>9780.84</v>
      </c>
      <c r="E23" s="44">
        <v>1390.595</v>
      </c>
      <c r="F23" s="45">
        <f t="shared" si="5"/>
        <v>11171.435</v>
      </c>
      <c r="G23" s="46">
        <v>240984</v>
      </c>
      <c r="H23" s="47">
        <v>294563</v>
      </c>
      <c r="I23" s="48">
        <f t="shared" si="0"/>
        <v>535547</v>
      </c>
      <c r="J23" s="49">
        <v>24601.020999999986</v>
      </c>
      <c r="K23" s="50">
        <v>16807.95899999999</v>
      </c>
      <c r="L23" s="51">
        <f t="shared" si="1"/>
        <v>41408.97999999998</v>
      </c>
      <c r="M23" s="52">
        <v>950.9329999999999</v>
      </c>
      <c r="N23" s="76">
        <f t="shared" si="2"/>
        <v>42359.91299999998</v>
      </c>
      <c r="O23" s="54">
        <f t="shared" si="3"/>
        <v>1578741</v>
      </c>
      <c r="P23" s="55">
        <f t="shared" si="4"/>
        <v>53531.347999999976</v>
      </c>
    </row>
    <row r="24" spans="1:16" ht="3.75" customHeight="1">
      <c r="A24" s="77"/>
      <c r="B24" s="78"/>
      <c r="C24" s="79"/>
      <c r="D24" s="80"/>
      <c r="E24" s="81"/>
      <c r="F24" s="82">
        <f t="shared" si="5"/>
        <v>0</v>
      </c>
      <c r="G24" s="83"/>
      <c r="H24" s="84"/>
      <c r="I24" s="85"/>
      <c r="J24" s="83"/>
      <c r="K24" s="84"/>
      <c r="L24" s="86"/>
      <c r="M24" s="87"/>
      <c r="N24" s="88">
        <f t="shared" si="2"/>
        <v>0</v>
      </c>
      <c r="O24" s="89"/>
      <c r="P24" s="90"/>
    </row>
    <row r="25" spans="1:16" s="40" customFormat="1" ht="18" customHeight="1">
      <c r="A25" s="824">
        <v>2010</v>
      </c>
      <c r="B25" s="25" t="s">
        <v>16</v>
      </c>
      <c r="C25" s="91">
        <v>1024970</v>
      </c>
      <c r="D25" s="92">
        <v>7086.655000000001</v>
      </c>
      <c r="E25" s="93">
        <v>1003.5830000000001</v>
      </c>
      <c r="F25" s="94">
        <f t="shared" si="5"/>
        <v>8090.238000000001</v>
      </c>
      <c r="G25" s="95">
        <v>284288</v>
      </c>
      <c r="H25" s="96">
        <v>261693</v>
      </c>
      <c r="I25" s="97">
        <f>H25+G25</f>
        <v>545981</v>
      </c>
      <c r="J25" s="98">
        <v>27088.933999999997</v>
      </c>
      <c r="K25" s="99">
        <v>14213.623000000003</v>
      </c>
      <c r="L25" s="100">
        <f>K25+J25</f>
        <v>41302.557</v>
      </c>
      <c r="M25" s="101">
        <v>630.667</v>
      </c>
      <c r="N25" s="102">
        <f t="shared" si="2"/>
        <v>41933.224</v>
      </c>
      <c r="O25" s="103">
        <f>I25+C25</f>
        <v>1570951</v>
      </c>
      <c r="P25" s="104">
        <f>N25+F25</f>
        <v>50023.462</v>
      </c>
    </row>
    <row r="26" spans="1:16" s="40" customFormat="1" ht="18" customHeight="1">
      <c r="A26" s="824"/>
      <c r="B26" s="41" t="s">
        <v>17</v>
      </c>
      <c r="C26" s="91">
        <v>928323</v>
      </c>
      <c r="D26" s="92">
        <v>7931.11</v>
      </c>
      <c r="E26" s="93">
        <v>1135.9940000000004</v>
      </c>
      <c r="F26" s="94">
        <f t="shared" si="5"/>
        <v>9067.104</v>
      </c>
      <c r="G26" s="95">
        <v>202715</v>
      </c>
      <c r="H26" s="96">
        <v>188295</v>
      </c>
      <c r="I26" s="97">
        <f>H26+G26</f>
        <v>391010</v>
      </c>
      <c r="J26" s="98">
        <v>23549.742999999988</v>
      </c>
      <c r="K26" s="99">
        <v>13644.38</v>
      </c>
      <c r="L26" s="100">
        <f>K26+J26</f>
        <v>37194.122999999985</v>
      </c>
      <c r="M26" s="101">
        <v>615.9159999999999</v>
      </c>
      <c r="N26" s="102">
        <f t="shared" si="2"/>
        <v>37810.03899999998</v>
      </c>
      <c r="O26" s="103">
        <f>I26+C26</f>
        <v>1319333</v>
      </c>
      <c r="P26" s="104">
        <f>N26+F26</f>
        <v>46877.14299999998</v>
      </c>
    </row>
    <row r="27" spans="1:16" s="40" customFormat="1" ht="18" customHeight="1">
      <c r="A27" s="824"/>
      <c r="B27" s="41" t="s">
        <v>18</v>
      </c>
      <c r="C27" s="91">
        <v>1076945</v>
      </c>
      <c r="D27" s="92">
        <v>9036.668999999996</v>
      </c>
      <c r="E27" s="93">
        <v>1238.8320000000003</v>
      </c>
      <c r="F27" s="94">
        <f t="shared" si="5"/>
        <v>10275.500999999997</v>
      </c>
      <c r="G27" s="95">
        <v>250371</v>
      </c>
      <c r="H27" s="96">
        <v>216855</v>
      </c>
      <c r="I27" s="97">
        <f>H27+G27</f>
        <v>467226</v>
      </c>
      <c r="J27" s="98">
        <v>25382.67400000001</v>
      </c>
      <c r="K27" s="99">
        <v>16991.138000000003</v>
      </c>
      <c r="L27" s="100">
        <f>K27+J27</f>
        <v>42373.81200000001</v>
      </c>
      <c r="M27" s="101">
        <v>808.525</v>
      </c>
      <c r="N27" s="102">
        <f>L27+M27</f>
        <v>43182.337000000014</v>
      </c>
      <c r="O27" s="103">
        <f>I27+C27</f>
        <v>1544171</v>
      </c>
      <c r="P27" s="104">
        <f>N27+F27</f>
        <v>53457.83800000001</v>
      </c>
    </row>
    <row r="28" spans="1:16" s="120" customFormat="1" ht="18" customHeight="1" thickBot="1">
      <c r="A28" s="105"/>
      <c r="B28" s="58" t="s">
        <v>19</v>
      </c>
      <c r="C28" s="106">
        <v>1009177</v>
      </c>
      <c r="D28" s="107">
        <v>7568.481000000003</v>
      </c>
      <c r="E28" s="108">
        <v>1186.8619999999996</v>
      </c>
      <c r="F28" s="109">
        <f>E28+D28</f>
        <v>8755.343000000003</v>
      </c>
      <c r="G28" s="110">
        <v>215471</v>
      </c>
      <c r="H28" s="111">
        <v>215500</v>
      </c>
      <c r="I28" s="112">
        <f>H28+G28</f>
        <v>430971</v>
      </c>
      <c r="J28" s="113">
        <v>28129.27</v>
      </c>
      <c r="K28" s="114">
        <v>15637.245000000004</v>
      </c>
      <c r="L28" s="115">
        <f>K28+J28</f>
        <v>43766.51500000001</v>
      </c>
      <c r="M28" s="116">
        <v>787.1009999999995</v>
      </c>
      <c r="N28" s="117">
        <f>L28+M28</f>
        <v>44553.61600000001</v>
      </c>
      <c r="O28" s="118">
        <f>I28+C28</f>
        <v>1440148</v>
      </c>
      <c r="P28" s="119">
        <f>N28+F28</f>
        <v>53308.95900000001</v>
      </c>
    </row>
    <row r="29" spans="1:16" ht="18" customHeight="1">
      <c r="A29" s="121" t="s">
        <v>28</v>
      </c>
      <c r="B29" s="78"/>
      <c r="C29" s="122"/>
      <c r="D29" s="84"/>
      <c r="E29" s="123"/>
      <c r="F29" s="124"/>
      <c r="G29" s="83"/>
      <c r="H29" s="84"/>
      <c r="I29" s="85"/>
      <c r="J29" s="83"/>
      <c r="K29" s="84"/>
      <c r="L29" s="86"/>
      <c r="M29" s="125"/>
      <c r="N29" s="88"/>
      <c r="O29" s="126"/>
      <c r="P29" s="90"/>
    </row>
    <row r="30" spans="1:16" ht="18" customHeight="1">
      <c r="A30" s="127" t="s">
        <v>29</v>
      </c>
      <c r="B30" s="128"/>
      <c r="C30" s="42">
        <f>SUM(C12:C15)</f>
        <v>2901718</v>
      </c>
      <c r="D30" s="47">
        <f aca="true" t="shared" si="6" ref="D30:P30">SUM(D12:D15)</f>
        <v>30329.625</v>
      </c>
      <c r="E30" s="129">
        <f t="shared" si="6"/>
        <v>4168.369999999999</v>
      </c>
      <c r="F30" s="130">
        <f t="shared" si="6"/>
        <v>34497.994999999995</v>
      </c>
      <c r="G30" s="46">
        <f t="shared" si="6"/>
        <v>885963</v>
      </c>
      <c r="H30" s="47">
        <f t="shared" si="6"/>
        <v>816659</v>
      </c>
      <c r="I30" s="129">
        <f t="shared" si="6"/>
        <v>1702622</v>
      </c>
      <c r="J30" s="46">
        <f t="shared" si="6"/>
        <v>96452.37499999999</v>
      </c>
      <c r="K30" s="47">
        <f t="shared" si="6"/>
        <v>45680.833</v>
      </c>
      <c r="L30" s="131">
        <f t="shared" si="6"/>
        <v>142133.208</v>
      </c>
      <c r="M30" s="132">
        <f t="shared" si="6"/>
        <v>1817.691</v>
      </c>
      <c r="N30" s="129">
        <f t="shared" si="6"/>
        <v>143950.899</v>
      </c>
      <c r="O30" s="133">
        <f t="shared" si="6"/>
        <v>4604340</v>
      </c>
      <c r="P30" s="134">
        <f t="shared" si="6"/>
        <v>178448.89400000003</v>
      </c>
    </row>
    <row r="31" spans="1:16" ht="18" customHeight="1" thickBot="1">
      <c r="A31" s="127" t="s">
        <v>30</v>
      </c>
      <c r="B31" s="128"/>
      <c r="C31" s="42">
        <f>SUM(C25:C28)</f>
        <v>4039415</v>
      </c>
      <c r="D31" s="47">
        <f aca="true" t="shared" si="7" ref="D31:P31">SUM(D25:D28)</f>
        <v>31622.914999999997</v>
      </c>
      <c r="E31" s="129">
        <f t="shared" si="7"/>
        <v>4565.271000000001</v>
      </c>
      <c r="F31" s="135">
        <f t="shared" si="7"/>
        <v>36188.186</v>
      </c>
      <c r="G31" s="136">
        <f t="shared" si="7"/>
        <v>952845</v>
      </c>
      <c r="H31" s="47">
        <f t="shared" si="7"/>
        <v>882343</v>
      </c>
      <c r="I31" s="129">
        <f t="shared" si="7"/>
        <v>1835188</v>
      </c>
      <c r="J31" s="46">
        <f t="shared" si="7"/>
        <v>104150.621</v>
      </c>
      <c r="K31" s="47">
        <f t="shared" si="7"/>
        <v>60486.386000000006</v>
      </c>
      <c r="L31" s="131">
        <f t="shared" si="7"/>
        <v>164637.007</v>
      </c>
      <c r="M31" s="132">
        <f t="shared" si="7"/>
        <v>2842.209</v>
      </c>
      <c r="N31" s="129">
        <f t="shared" si="7"/>
        <v>167479.21600000001</v>
      </c>
      <c r="O31" s="133">
        <f t="shared" si="7"/>
        <v>5874603</v>
      </c>
      <c r="P31" s="134">
        <f t="shared" si="7"/>
        <v>203667.402</v>
      </c>
    </row>
    <row r="32" spans="1:16" ht="16.5" customHeight="1">
      <c r="A32" s="137" t="s">
        <v>31</v>
      </c>
      <c r="B32" s="78"/>
      <c r="C32" s="122"/>
      <c r="D32" s="84"/>
      <c r="E32" s="123"/>
      <c r="F32" s="138"/>
      <c r="G32" s="83"/>
      <c r="H32" s="84"/>
      <c r="I32" s="85"/>
      <c r="J32" s="83"/>
      <c r="K32" s="84"/>
      <c r="L32" s="86"/>
      <c r="M32" s="125"/>
      <c r="N32" s="88"/>
      <c r="O32" s="139"/>
      <c r="P32" s="90"/>
    </row>
    <row r="33" spans="1:16" ht="16.5" customHeight="1">
      <c r="A33" s="127" t="s">
        <v>32</v>
      </c>
      <c r="B33" s="140"/>
      <c r="C33" s="141">
        <f>(C28/C15-1)*100</f>
        <v>33.54713890039449</v>
      </c>
      <c r="D33" s="142">
        <f aca="true" t="shared" si="8" ref="D33:P33">(D28/D15-1)*100</f>
        <v>-1.080206594346922</v>
      </c>
      <c r="E33" s="143">
        <f t="shared" si="8"/>
        <v>7.756853388243967</v>
      </c>
      <c r="F33" s="144">
        <f t="shared" si="8"/>
        <v>0.031853555904648445</v>
      </c>
      <c r="G33" s="145">
        <f t="shared" si="8"/>
        <v>1.9686623034295359</v>
      </c>
      <c r="H33" s="146">
        <f t="shared" si="8"/>
        <v>4.5091706191016545</v>
      </c>
      <c r="I33" s="143">
        <f t="shared" si="8"/>
        <v>3.2233726854014044</v>
      </c>
      <c r="J33" s="147">
        <f t="shared" si="8"/>
        <v>-1.690729181196049</v>
      </c>
      <c r="K33" s="142">
        <f t="shared" si="8"/>
        <v>27.346004104293264</v>
      </c>
      <c r="L33" s="148">
        <f t="shared" si="8"/>
        <v>7.028544880835486</v>
      </c>
      <c r="M33" s="149">
        <f t="shared" si="8"/>
        <v>86.17667720822845</v>
      </c>
      <c r="N33" s="143">
        <f t="shared" si="8"/>
        <v>7.838454501928793</v>
      </c>
      <c r="O33" s="150">
        <f t="shared" si="8"/>
        <v>22.755509792155372</v>
      </c>
      <c r="P33" s="151">
        <f t="shared" si="8"/>
        <v>6.473748285871017</v>
      </c>
    </row>
    <row r="34" spans="1:16" ht="6.75" customHeight="1" thickBot="1">
      <c r="A34" s="152"/>
      <c r="B34" s="153"/>
      <c r="C34" s="154"/>
      <c r="D34" s="155"/>
      <c r="E34" s="156"/>
      <c r="F34" s="157"/>
      <c r="G34" s="158"/>
      <c r="H34" s="159"/>
      <c r="I34" s="160"/>
      <c r="J34" s="158"/>
      <c r="K34" s="159"/>
      <c r="L34" s="161"/>
      <c r="M34" s="162"/>
      <c r="N34" s="163"/>
      <c r="O34" s="164"/>
      <c r="P34" s="165"/>
    </row>
    <row r="35" spans="1:16" ht="16.5" customHeight="1">
      <c r="A35" s="166" t="s">
        <v>33</v>
      </c>
      <c r="B35" s="41"/>
      <c r="C35" s="167"/>
      <c r="D35" s="168"/>
      <c r="E35" s="143"/>
      <c r="F35" s="144"/>
      <c r="G35" s="145"/>
      <c r="H35" s="146"/>
      <c r="I35" s="169"/>
      <c r="J35" s="145"/>
      <c r="K35" s="146"/>
      <c r="L35" s="170"/>
      <c r="M35" s="171"/>
      <c r="N35" s="172"/>
      <c r="O35" s="173"/>
      <c r="P35" s="174"/>
    </row>
    <row r="36" spans="1:16" ht="16.5" customHeight="1" thickBot="1">
      <c r="A36" s="175" t="s">
        <v>34</v>
      </c>
      <c r="B36" s="176"/>
      <c r="C36" s="177">
        <f aca="true" t="shared" si="9" ref="C36:P36">(C31/C30-1)*100</f>
        <v>39.207703849926155</v>
      </c>
      <c r="D36" s="178">
        <f t="shared" si="9"/>
        <v>4.264114706330857</v>
      </c>
      <c r="E36" s="179">
        <f t="shared" si="9"/>
        <v>9.52173151615623</v>
      </c>
      <c r="F36" s="180">
        <f t="shared" si="9"/>
        <v>4.899389080437877</v>
      </c>
      <c r="G36" s="181">
        <f t="shared" si="9"/>
        <v>7.549073719782884</v>
      </c>
      <c r="H36" s="182">
        <f t="shared" si="9"/>
        <v>8.043014281358563</v>
      </c>
      <c r="I36" s="179">
        <f t="shared" si="9"/>
        <v>7.785991253490199</v>
      </c>
      <c r="J36" s="183">
        <f t="shared" si="9"/>
        <v>7.981395999839314</v>
      </c>
      <c r="K36" s="178">
        <f t="shared" si="9"/>
        <v>32.41086474933592</v>
      </c>
      <c r="L36" s="184">
        <f t="shared" si="9"/>
        <v>15.832893182851393</v>
      </c>
      <c r="M36" s="185">
        <f t="shared" si="9"/>
        <v>56.36370538226794</v>
      </c>
      <c r="N36" s="186">
        <f t="shared" si="9"/>
        <v>16.34468222390193</v>
      </c>
      <c r="O36" s="187">
        <f t="shared" si="9"/>
        <v>27.588384002918986</v>
      </c>
      <c r="P36" s="188">
        <f t="shared" si="9"/>
        <v>14.132061810369056</v>
      </c>
    </row>
    <row r="37" spans="1:13" ht="17.25" customHeight="1" thickTop="1">
      <c r="A37" s="189" t="s">
        <v>35</v>
      </c>
      <c r="B37" s="190"/>
      <c r="C37" s="191"/>
      <c r="D37" s="191"/>
      <c r="E37" s="191"/>
      <c r="F37" s="192"/>
      <c r="G37" s="192"/>
      <c r="H37" s="192"/>
      <c r="I37" s="192"/>
      <c r="J37" s="192"/>
      <c r="K37" s="192"/>
      <c r="L37" s="192"/>
      <c r="M37" s="193"/>
    </row>
    <row r="38" spans="1:12" ht="13.5" customHeight="1">
      <c r="A38" s="189" t="s">
        <v>36</v>
      </c>
      <c r="B38" s="194"/>
      <c r="C38" s="194"/>
      <c r="D38" s="194"/>
      <c r="E38" s="194"/>
      <c r="F38" s="195"/>
      <c r="G38" s="195"/>
      <c r="H38" s="195"/>
      <c r="I38" s="195"/>
      <c r="J38" s="195"/>
      <c r="K38" s="195"/>
      <c r="L38" s="195"/>
    </row>
    <row r="40" ht="19.5" customHeight="1"/>
    <row r="41" ht="18" customHeight="1"/>
    <row r="43" spans="1:12" ht="13.5">
      <c r="A43" s="195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</row>
    <row r="44" spans="1:12" ht="13.5">
      <c r="A44" s="195"/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</row>
    <row r="45" spans="1:12" ht="13.5">
      <c r="A45" s="195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</row>
    <row r="46" spans="1:12" ht="13.5">
      <c r="A46" s="195"/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</row>
    <row r="47" spans="1:12" ht="13.5">
      <c r="A47" s="195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</row>
    <row r="48" spans="1:12" ht="13.5">
      <c r="A48" s="195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</row>
    <row r="49" spans="1:12" ht="13.5">
      <c r="A49" s="195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</row>
    <row r="50" spans="1:12" ht="13.5">
      <c r="A50" s="195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</row>
    <row r="51" spans="1:12" ht="13.5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</row>
    <row r="52" spans="1:12" ht="13.5">
      <c r="A52" s="195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</row>
    <row r="53" spans="1:12" ht="13.5">
      <c r="A53" s="195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</row>
    <row r="54" spans="1:12" ht="13.5">
      <c r="A54" s="195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</row>
    <row r="55" spans="1:12" ht="13.5">
      <c r="A55" s="195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</row>
    <row r="56" spans="1:12" ht="13.5">
      <c r="A56" s="195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</row>
    <row r="57" spans="1:12" ht="13.5">
      <c r="A57" s="195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</row>
    <row r="58" spans="1:12" ht="13.5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</row>
    <row r="59" spans="1:12" ht="13.5">
      <c r="A59" s="195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</row>
    <row r="60" spans="1:12" ht="13.5">
      <c r="A60" s="195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</row>
    <row r="61" spans="1:12" ht="13.5">
      <c r="A61" s="195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</row>
    <row r="62" spans="1:12" ht="13.5">
      <c r="A62" s="195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</row>
    <row r="63" spans="1:12" ht="13.5">
      <c r="A63" s="195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</row>
    <row r="64" spans="1:12" ht="13.5">
      <c r="A64" s="195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</row>
    <row r="65" spans="1:12" ht="13.5">
      <c r="A65" s="195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</row>
    <row r="66" spans="1:12" ht="13.5">
      <c r="A66" s="195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</row>
    <row r="67" spans="1:12" ht="13.5">
      <c r="A67" s="195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</row>
    <row r="68" spans="1:12" ht="13.5">
      <c r="A68" s="195"/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</row>
    <row r="69" spans="1:12" ht="13.5">
      <c r="A69" s="195"/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</row>
    <row r="70" spans="1:12" ht="13.5">
      <c r="A70" s="195"/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</row>
    <row r="71" spans="1:12" ht="13.5">
      <c r="A71" s="195"/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</row>
    <row r="72" spans="1:12" ht="13.5">
      <c r="A72" s="195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</row>
    <row r="73" spans="1:12" ht="13.5">
      <c r="A73" s="195"/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</row>
    <row r="74" spans="1:12" ht="13.5">
      <c r="A74" s="195"/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</row>
    <row r="75" spans="1:12" ht="13.5">
      <c r="A75" s="195"/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</row>
    <row r="76" spans="1:12" ht="13.5">
      <c r="A76" s="195"/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</row>
    <row r="77" spans="1:12" ht="13.5">
      <c r="A77" s="195"/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</row>
    <row r="78" spans="1:12" ht="13.5">
      <c r="A78" s="195"/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</row>
    <row r="79" spans="1:12" ht="13.5">
      <c r="A79" s="195"/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</row>
    <row r="80" spans="1:12" ht="13.5">
      <c r="A80" s="195"/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</row>
    <row r="81" spans="1:12" ht="13.5">
      <c r="A81" s="195"/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</row>
    <row r="82" spans="1:12" ht="13.5">
      <c r="A82" s="195"/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</row>
    <row r="83" spans="1:12" ht="13.5">
      <c r="A83" s="195"/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</row>
    <row r="84" spans="1:12" ht="13.5">
      <c r="A84" s="195"/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</row>
    <row r="85" spans="1:12" ht="13.5">
      <c r="A85" s="195"/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</row>
    <row r="86" spans="1:12" ht="13.5">
      <c r="A86" s="195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</row>
    <row r="87" spans="1:12" ht="13.5">
      <c r="A87" s="195"/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</row>
    <row r="88" spans="1:12" ht="13.5">
      <c r="A88" s="195"/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</row>
    <row r="89" spans="1:12" ht="13.5">
      <c r="A89" s="195"/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</row>
    <row r="90" spans="1:12" ht="13.5">
      <c r="A90" s="195"/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</row>
    <row r="91" spans="1:12" ht="13.5">
      <c r="A91" s="195"/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</row>
    <row r="92" spans="1:12" ht="13.5">
      <c r="A92" s="195"/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</row>
    <row r="93" spans="1:12" ht="13.5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</row>
    <row r="94" spans="1:12" ht="13.5">
      <c r="A94" s="195"/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</row>
    <row r="95" spans="1:12" ht="13.5">
      <c r="A95" s="195"/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</row>
    <row r="96" spans="1:12" ht="13.5">
      <c r="A96" s="195"/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</row>
    <row r="97" spans="1:12" ht="13.5">
      <c r="A97" s="195"/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</row>
    <row r="98" spans="1:12" ht="13.5">
      <c r="A98" s="195"/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</row>
    <row r="99" spans="1:12" ht="13.5">
      <c r="A99" s="195"/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</row>
    <row r="100" spans="1:12" ht="13.5">
      <c r="A100" s="195"/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</row>
    <row r="101" spans="1:12" ht="13.5">
      <c r="A101" s="195"/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</row>
    <row r="102" spans="1:12" ht="13.5">
      <c r="A102" s="195"/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</row>
    <row r="103" spans="1:12" ht="13.5">
      <c r="A103" s="195"/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</row>
    <row r="104" spans="1:12" ht="13.5">
      <c r="A104" s="195"/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</row>
    <row r="105" spans="1:12" ht="13.5">
      <c r="A105" s="195"/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</row>
    <row r="106" spans="1:12" ht="13.5">
      <c r="A106" s="195"/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</row>
    <row r="107" spans="1:12" ht="13.5">
      <c r="A107" s="195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</row>
    <row r="108" spans="1:12" ht="13.5">
      <c r="A108" s="195"/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</row>
    <row r="109" spans="1:12" ht="13.5">
      <c r="A109" s="195"/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</row>
    <row r="110" spans="1:12" ht="13.5">
      <c r="A110" s="195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</row>
    <row r="111" spans="1:12" ht="13.5">
      <c r="A111" s="195"/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</row>
    <row r="112" spans="1:12" ht="13.5">
      <c r="A112" s="195"/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</row>
    <row r="113" spans="1:12" ht="13.5">
      <c r="A113" s="195"/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</row>
    <row r="114" spans="1:12" ht="13.5">
      <c r="A114" s="195"/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</row>
    <row r="115" spans="1:12" ht="13.5">
      <c r="A115" s="195"/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</row>
    <row r="116" spans="1:12" ht="13.5">
      <c r="A116" s="195"/>
      <c r="B116" s="195"/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</row>
    <row r="117" spans="1:12" ht="13.5">
      <c r="A117" s="195"/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</row>
    <row r="118" spans="1:12" ht="13.5">
      <c r="A118" s="195"/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</row>
    <row r="119" spans="1:12" ht="13.5">
      <c r="A119" s="195"/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</row>
    <row r="120" spans="1:12" ht="13.5">
      <c r="A120" s="195"/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</row>
    <row r="121" spans="1:12" ht="13.5">
      <c r="A121" s="195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</row>
    <row r="122" spans="1:12" ht="13.5">
      <c r="A122" s="195"/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</row>
    <row r="123" spans="1:12" ht="13.5">
      <c r="A123" s="195"/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</row>
    <row r="124" spans="1:12" ht="13.5">
      <c r="A124" s="195"/>
      <c r="B124" s="195"/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</row>
    <row r="125" spans="1:12" ht="13.5">
      <c r="A125" s="195"/>
      <c r="B125" s="195"/>
      <c r="C125" s="195"/>
      <c r="D125" s="195"/>
      <c r="E125" s="195"/>
      <c r="F125" s="195"/>
      <c r="G125" s="195"/>
      <c r="H125" s="195"/>
      <c r="I125" s="195"/>
      <c r="J125" s="195"/>
      <c r="K125" s="195"/>
      <c r="L125" s="195"/>
    </row>
    <row r="126" spans="1:12" ht="13.5">
      <c r="A126" s="195"/>
      <c r="B126" s="195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</row>
    <row r="127" spans="1:12" ht="13.5">
      <c r="A127" s="195"/>
      <c r="B127" s="195"/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</row>
    <row r="128" spans="1:12" ht="13.5">
      <c r="A128" s="195"/>
      <c r="B128" s="195"/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</row>
    <row r="129" spans="1:12" ht="13.5">
      <c r="A129" s="195"/>
      <c r="B129" s="195"/>
      <c r="C129" s="195"/>
      <c r="D129" s="195"/>
      <c r="E129" s="195"/>
      <c r="F129" s="195"/>
      <c r="G129" s="195"/>
      <c r="H129" s="195"/>
      <c r="I129" s="195"/>
      <c r="J129" s="195"/>
      <c r="K129" s="195"/>
      <c r="L129" s="195"/>
    </row>
    <row r="130" spans="1:12" ht="13.5">
      <c r="A130" s="195"/>
      <c r="B130" s="195"/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</row>
    <row r="131" spans="1:12" ht="13.5">
      <c r="A131" s="195"/>
      <c r="B131" s="195"/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</row>
    <row r="132" spans="1:12" ht="13.5">
      <c r="A132" s="195"/>
      <c r="B132" s="195"/>
      <c r="C132" s="195"/>
      <c r="D132" s="195"/>
      <c r="E132" s="195"/>
      <c r="F132" s="195"/>
      <c r="G132" s="195"/>
      <c r="H132" s="195"/>
      <c r="I132" s="195"/>
      <c r="J132" s="195"/>
      <c r="K132" s="195"/>
      <c r="L132" s="195"/>
    </row>
    <row r="133" spans="1:12" ht="13.5">
      <c r="A133" s="195"/>
      <c r="B133" s="195"/>
      <c r="C133" s="195"/>
      <c r="D133" s="195"/>
      <c r="E133" s="195"/>
      <c r="F133" s="195"/>
      <c r="G133" s="195"/>
      <c r="H133" s="195"/>
      <c r="I133" s="195"/>
      <c r="J133" s="195"/>
      <c r="K133" s="195"/>
      <c r="L133" s="195"/>
    </row>
    <row r="134" spans="1:12" ht="13.5">
      <c r="A134" s="195"/>
      <c r="B134" s="195"/>
      <c r="C134" s="195"/>
      <c r="D134" s="195"/>
      <c r="E134" s="195"/>
      <c r="F134" s="195"/>
      <c r="G134" s="195"/>
      <c r="H134" s="195"/>
      <c r="I134" s="195"/>
      <c r="J134" s="195"/>
      <c r="K134" s="195"/>
      <c r="L134" s="195"/>
    </row>
    <row r="135" spans="1:12" ht="13.5">
      <c r="A135" s="195"/>
      <c r="B135" s="195"/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</row>
    <row r="136" spans="1:12" ht="13.5">
      <c r="A136" s="195"/>
      <c r="B136" s="195"/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</row>
    <row r="137" spans="1:12" ht="13.5">
      <c r="A137" s="195"/>
      <c r="B137" s="195"/>
      <c r="C137" s="195"/>
      <c r="D137" s="195"/>
      <c r="E137" s="195"/>
      <c r="F137" s="195"/>
      <c r="G137" s="195"/>
      <c r="H137" s="195"/>
      <c r="I137" s="195"/>
      <c r="J137" s="195"/>
      <c r="K137" s="195"/>
      <c r="L137" s="195"/>
    </row>
    <row r="138" spans="1:12" ht="13.5">
      <c r="A138" s="195"/>
      <c r="B138" s="195"/>
      <c r="C138" s="195"/>
      <c r="D138" s="195"/>
      <c r="E138" s="195"/>
      <c r="F138" s="195"/>
      <c r="G138" s="195"/>
      <c r="H138" s="195"/>
      <c r="I138" s="195"/>
      <c r="J138" s="195"/>
      <c r="K138" s="195"/>
      <c r="L138" s="195"/>
    </row>
    <row r="139" spans="1:12" ht="13.5">
      <c r="A139" s="195"/>
      <c r="B139" s="195"/>
      <c r="C139" s="195"/>
      <c r="D139" s="195"/>
      <c r="E139" s="195"/>
      <c r="F139" s="195"/>
      <c r="G139" s="195"/>
      <c r="H139" s="195"/>
      <c r="I139" s="195"/>
      <c r="J139" s="195"/>
      <c r="K139" s="195"/>
      <c r="L139" s="195"/>
    </row>
    <row r="140" spans="1:12" ht="13.5">
      <c r="A140" s="195"/>
      <c r="B140" s="195"/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</row>
    <row r="141" spans="1:12" ht="13.5">
      <c r="A141" s="195"/>
      <c r="B141" s="195"/>
      <c r="C141" s="195"/>
      <c r="D141" s="195"/>
      <c r="E141" s="195"/>
      <c r="F141" s="195"/>
      <c r="G141" s="195"/>
      <c r="H141" s="195"/>
      <c r="I141" s="195"/>
      <c r="J141" s="195"/>
      <c r="K141" s="195"/>
      <c r="L141" s="195"/>
    </row>
    <row r="142" spans="1:12" ht="13.5">
      <c r="A142" s="195"/>
      <c r="B142" s="195"/>
      <c r="C142" s="195"/>
      <c r="D142" s="195"/>
      <c r="E142" s="195"/>
      <c r="F142" s="195"/>
      <c r="G142" s="195"/>
      <c r="H142" s="195"/>
      <c r="I142" s="195"/>
      <c r="J142" s="195"/>
      <c r="K142" s="195"/>
      <c r="L142" s="195"/>
    </row>
    <row r="143" spans="1:12" ht="13.5">
      <c r="A143" s="195"/>
      <c r="B143" s="195"/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</row>
    <row r="144" spans="1:12" ht="13.5">
      <c r="A144" s="195"/>
      <c r="B144" s="195"/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</row>
    <row r="145" spans="1:12" ht="13.5">
      <c r="A145" s="195"/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</row>
    <row r="146" spans="1:12" ht="13.5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5"/>
    </row>
    <row r="147" spans="1:12" ht="13.5">
      <c r="A147" s="195"/>
      <c r="B147" s="195"/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</row>
    <row r="148" spans="1:12" ht="13.5">
      <c r="A148" s="195"/>
      <c r="B148" s="195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</row>
    <row r="149" spans="1:12" ht="13.5">
      <c r="A149" s="195"/>
      <c r="B149" s="195"/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</row>
    <row r="150" spans="1:12" ht="13.5">
      <c r="A150" s="195"/>
      <c r="B150" s="195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</row>
    <row r="151" spans="1:12" ht="13.5">
      <c r="A151" s="195"/>
      <c r="B151" s="195"/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</row>
    <row r="152" spans="1:12" ht="13.5">
      <c r="A152" s="195"/>
      <c r="B152" s="195"/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</row>
    <row r="153" spans="1:12" ht="13.5">
      <c r="A153" s="195"/>
      <c r="B153" s="195"/>
      <c r="C153" s="195"/>
      <c r="D153" s="195"/>
      <c r="E153" s="195"/>
      <c r="F153" s="195"/>
      <c r="G153" s="195"/>
      <c r="H153" s="195"/>
      <c r="I153" s="195"/>
      <c r="J153" s="195"/>
      <c r="K153" s="195"/>
      <c r="L153" s="195"/>
    </row>
    <row r="154" spans="1:12" ht="13.5">
      <c r="A154" s="195"/>
      <c r="B154" s="195"/>
      <c r="C154" s="195"/>
      <c r="D154" s="195"/>
      <c r="E154" s="195"/>
      <c r="F154" s="195"/>
      <c r="G154" s="195"/>
      <c r="H154" s="195"/>
      <c r="I154" s="195"/>
      <c r="J154" s="195"/>
      <c r="K154" s="195"/>
      <c r="L154" s="195"/>
    </row>
    <row r="155" spans="1:12" ht="13.5">
      <c r="A155" s="195"/>
      <c r="B155" s="195"/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</row>
    <row r="156" spans="1:12" ht="13.5">
      <c r="A156" s="195"/>
      <c r="B156" s="195"/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</row>
    <row r="157" spans="1:12" ht="13.5">
      <c r="A157" s="195"/>
      <c r="B157" s="195"/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</row>
    <row r="158" spans="1:12" ht="13.5">
      <c r="A158" s="195"/>
      <c r="B158" s="195"/>
      <c r="C158" s="195"/>
      <c r="D158" s="195"/>
      <c r="E158" s="195"/>
      <c r="F158" s="195"/>
      <c r="G158" s="195"/>
      <c r="H158" s="195"/>
      <c r="I158" s="195"/>
      <c r="J158" s="195"/>
      <c r="K158" s="195"/>
      <c r="L158" s="195"/>
    </row>
    <row r="159" spans="1:12" ht="13.5">
      <c r="A159" s="195"/>
      <c r="B159" s="195"/>
      <c r="C159" s="195"/>
      <c r="D159" s="195"/>
      <c r="E159" s="195"/>
      <c r="F159" s="195"/>
      <c r="G159" s="195"/>
      <c r="H159" s="195"/>
      <c r="I159" s="195"/>
      <c r="J159" s="195"/>
      <c r="K159" s="195"/>
      <c r="L159" s="195"/>
    </row>
    <row r="160" spans="1:12" ht="13.5">
      <c r="A160" s="195"/>
      <c r="B160" s="195"/>
      <c r="C160" s="195"/>
      <c r="D160" s="195"/>
      <c r="E160" s="195"/>
      <c r="F160" s="195"/>
      <c r="G160" s="195"/>
      <c r="H160" s="195"/>
      <c r="I160" s="195"/>
      <c r="J160" s="195"/>
      <c r="K160" s="195"/>
      <c r="L160" s="195"/>
    </row>
    <row r="161" spans="1:12" ht="13.5">
      <c r="A161" s="195"/>
      <c r="B161" s="195"/>
      <c r="C161" s="195"/>
      <c r="D161" s="195"/>
      <c r="E161" s="195"/>
      <c r="F161" s="195"/>
      <c r="G161" s="195"/>
      <c r="H161" s="195"/>
      <c r="I161" s="195"/>
      <c r="J161" s="195"/>
      <c r="K161" s="195"/>
      <c r="L161" s="195"/>
    </row>
    <row r="162" spans="1:12" ht="13.5">
      <c r="A162" s="195"/>
      <c r="B162" s="195"/>
      <c r="C162" s="195"/>
      <c r="D162" s="195"/>
      <c r="E162" s="195"/>
      <c r="F162" s="195"/>
      <c r="G162" s="195"/>
      <c r="H162" s="195"/>
      <c r="I162" s="195"/>
      <c r="J162" s="195"/>
      <c r="K162" s="195"/>
      <c r="L162" s="195"/>
    </row>
    <row r="163" spans="1:12" ht="13.5">
      <c r="A163" s="195"/>
      <c r="B163" s="195"/>
      <c r="C163" s="195"/>
      <c r="D163" s="195"/>
      <c r="E163" s="195"/>
      <c r="F163" s="195"/>
      <c r="G163" s="195"/>
      <c r="H163" s="195"/>
      <c r="I163" s="195"/>
      <c r="J163" s="195"/>
      <c r="K163" s="195"/>
      <c r="L163" s="195"/>
    </row>
    <row r="164" spans="1:12" ht="13.5">
      <c r="A164" s="195"/>
      <c r="B164" s="195"/>
      <c r="C164" s="195"/>
      <c r="D164" s="195"/>
      <c r="E164" s="195"/>
      <c r="F164" s="195"/>
      <c r="G164" s="195"/>
      <c r="H164" s="195"/>
      <c r="I164" s="195"/>
      <c r="J164" s="195"/>
      <c r="K164" s="195"/>
      <c r="L164" s="195"/>
    </row>
    <row r="165" spans="1:12" ht="13.5">
      <c r="A165" s="195"/>
      <c r="B165" s="195"/>
      <c r="C165" s="195"/>
      <c r="D165" s="195"/>
      <c r="E165" s="195"/>
      <c r="F165" s="195"/>
      <c r="G165" s="195"/>
      <c r="H165" s="195"/>
      <c r="I165" s="195"/>
      <c r="J165" s="195"/>
      <c r="K165" s="195"/>
      <c r="L165" s="195"/>
    </row>
    <row r="166" spans="1:12" ht="13.5">
      <c r="A166" s="195"/>
      <c r="B166" s="195"/>
      <c r="C166" s="195"/>
      <c r="D166" s="195"/>
      <c r="E166" s="195"/>
      <c r="F166" s="195"/>
      <c r="G166" s="195"/>
      <c r="H166" s="195"/>
      <c r="I166" s="195"/>
      <c r="J166" s="195"/>
      <c r="K166" s="195"/>
      <c r="L166" s="195"/>
    </row>
    <row r="167" spans="1:12" ht="13.5">
      <c r="A167" s="195"/>
      <c r="B167" s="195"/>
      <c r="C167" s="195"/>
      <c r="D167" s="195"/>
      <c r="E167" s="195"/>
      <c r="F167" s="195"/>
      <c r="G167" s="195"/>
      <c r="H167" s="195"/>
      <c r="I167" s="195"/>
      <c r="J167" s="195"/>
      <c r="K167" s="195"/>
      <c r="L167" s="195"/>
    </row>
    <row r="168" spans="1:12" ht="13.5">
      <c r="A168" s="195"/>
      <c r="B168" s="195"/>
      <c r="C168" s="195"/>
      <c r="D168" s="195"/>
      <c r="E168" s="195"/>
      <c r="F168" s="195"/>
      <c r="G168" s="195"/>
      <c r="H168" s="195"/>
      <c r="I168" s="195"/>
      <c r="J168" s="195"/>
      <c r="K168" s="195"/>
      <c r="L168" s="195"/>
    </row>
    <row r="169" spans="1:12" ht="13.5">
      <c r="A169" s="195"/>
      <c r="B169" s="195"/>
      <c r="C169" s="195"/>
      <c r="D169" s="195"/>
      <c r="E169" s="195"/>
      <c r="F169" s="195"/>
      <c r="G169" s="195"/>
      <c r="H169" s="195"/>
      <c r="I169" s="195"/>
      <c r="J169" s="195"/>
      <c r="K169" s="195"/>
      <c r="L169" s="195"/>
    </row>
    <row r="170" spans="1:12" ht="13.5">
      <c r="A170" s="195"/>
      <c r="B170" s="195"/>
      <c r="C170" s="195"/>
      <c r="D170" s="195"/>
      <c r="E170" s="195"/>
      <c r="F170" s="195"/>
      <c r="G170" s="195"/>
      <c r="H170" s="195"/>
      <c r="I170" s="195"/>
      <c r="J170" s="195"/>
      <c r="K170" s="195"/>
      <c r="L170" s="195"/>
    </row>
    <row r="171" spans="1:12" ht="13.5">
      <c r="A171" s="195"/>
      <c r="B171" s="195"/>
      <c r="C171" s="195"/>
      <c r="D171" s="195"/>
      <c r="E171" s="195"/>
      <c r="F171" s="195"/>
      <c r="G171" s="195"/>
      <c r="H171" s="195"/>
      <c r="I171" s="195"/>
      <c r="J171" s="195"/>
      <c r="K171" s="195"/>
      <c r="L171" s="195"/>
    </row>
    <row r="172" spans="1:12" ht="13.5">
      <c r="A172" s="195"/>
      <c r="B172" s="195"/>
      <c r="C172" s="195"/>
      <c r="D172" s="195"/>
      <c r="E172" s="195"/>
      <c r="F172" s="195"/>
      <c r="G172" s="195"/>
      <c r="H172" s="195"/>
      <c r="I172" s="195"/>
      <c r="J172" s="195"/>
      <c r="K172" s="195"/>
      <c r="L172" s="195"/>
    </row>
    <row r="173" spans="1:12" ht="13.5">
      <c r="A173" s="195"/>
      <c r="B173" s="195"/>
      <c r="C173" s="195"/>
      <c r="D173" s="195"/>
      <c r="E173" s="195"/>
      <c r="F173" s="195"/>
      <c r="G173" s="195"/>
      <c r="H173" s="195"/>
      <c r="I173" s="195"/>
      <c r="J173" s="195"/>
      <c r="K173" s="195"/>
      <c r="L173" s="195"/>
    </row>
    <row r="174" spans="1:12" ht="13.5">
      <c r="A174" s="195"/>
      <c r="B174" s="195"/>
      <c r="C174" s="195"/>
      <c r="D174" s="195"/>
      <c r="E174" s="195"/>
      <c r="F174" s="195"/>
      <c r="G174" s="195"/>
      <c r="H174" s="195"/>
      <c r="I174" s="195"/>
      <c r="J174" s="195"/>
      <c r="K174" s="195"/>
      <c r="L174" s="195"/>
    </row>
    <row r="175" spans="1:12" ht="13.5">
      <c r="A175" s="195"/>
      <c r="B175" s="195"/>
      <c r="C175" s="195"/>
      <c r="D175" s="195"/>
      <c r="E175" s="195"/>
      <c r="F175" s="195"/>
      <c r="G175" s="195"/>
      <c r="H175" s="195"/>
      <c r="I175" s="195"/>
      <c r="J175" s="195"/>
      <c r="K175" s="195"/>
      <c r="L175" s="195"/>
    </row>
    <row r="176" spans="1:12" ht="13.5">
      <c r="A176" s="195"/>
      <c r="B176" s="195"/>
      <c r="C176" s="195"/>
      <c r="D176" s="195"/>
      <c r="E176" s="195"/>
      <c r="F176" s="195"/>
      <c r="G176" s="195"/>
      <c r="H176" s="195"/>
      <c r="I176" s="195"/>
      <c r="J176" s="195"/>
      <c r="K176" s="195"/>
      <c r="L176" s="195"/>
    </row>
    <row r="177" spans="1:12" ht="13.5">
      <c r="A177" s="195"/>
      <c r="B177" s="195"/>
      <c r="C177" s="195"/>
      <c r="D177" s="195"/>
      <c r="E177" s="195"/>
      <c r="F177" s="195"/>
      <c r="G177" s="195"/>
      <c r="H177" s="195"/>
      <c r="I177" s="195"/>
      <c r="J177" s="195"/>
      <c r="K177" s="195"/>
      <c r="L177" s="195"/>
    </row>
    <row r="178" spans="1:12" ht="13.5">
      <c r="A178" s="195"/>
      <c r="B178" s="195"/>
      <c r="C178" s="195"/>
      <c r="D178" s="195"/>
      <c r="E178" s="195"/>
      <c r="F178" s="195"/>
      <c r="G178" s="195"/>
      <c r="H178" s="195"/>
      <c r="I178" s="195"/>
      <c r="J178" s="195"/>
      <c r="K178" s="195"/>
      <c r="L178" s="195"/>
    </row>
    <row r="179" spans="1:12" ht="13.5">
      <c r="A179" s="195"/>
      <c r="B179" s="195"/>
      <c r="C179" s="195"/>
      <c r="D179" s="195"/>
      <c r="E179" s="195"/>
      <c r="F179" s="195"/>
      <c r="G179" s="195"/>
      <c r="H179" s="195"/>
      <c r="I179" s="195"/>
      <c r="J179" s="195"/>
      <c r="K179" s="195"/>
      <c r="L179" s="195"/>
    </row>
    <row r="180" spans="1:12" ht="13.5">
      <c r="A180" s="195"/>
      <c r="B180" s="195"/>
      <c r="C180" s="195"/>
      <c r="D180" s="195"/>
      <c r="E180" s="195"/>
      <c r="F180" s="195"/>
      <c r="G180" s="195"/>
      <c r="H180" s="195"/>
      <c r="I180" s="195"/>
      <c r="J180" s="195"/>
      <c r="K180" s="195"/>
      <c r="L180" s="195"/>
    </row>
    <row r="181" spans="1:12" ht="13.5">
      <c r="A181" s="195"/>
      <c r="B181" s="195"/>
      <c r="C181" s="195"/>
      <c r="D181" s="195"/>
      <c r="E181" s="195"/>
      <c r="F181" s="195"/>
      <c r="G181" s="195"/>
      <c r="H181" s="195"/>
      <c r="I181" s="195"/>
      <c r="J181" s="195"/>
      <c r="K181" s="195"/>
      <c r="L181" s="195"/>
    </row>
    <row r="182" spans="1:12" ht="13.5">
      <c r="A182" s="195"/>
      <c r="B182" s="195"/>
      <c r="C182" s="195"/>
      <c r="D182" s="195"/>
      <c r="E182" s="195"/>
      <c r="F182" s="195"/>
      <c r="G182" s="195"/>
      <c r="H182" s="195"/>
      <c r="I182" s="195"/>
      <c r="J182" s="195"/>
      <c r="K182" s="195"/>
      <c r="L182" s="195"/>
    </row>
    <row r="183" spans="1:12" ht="13.5">
      <c r="A183" s="195"/>
      <c r="B183" s="195"/>
      <c r="C183" s="195"/>
      <c r="D183" s="195"/>
      <c r="E183" s="195"/>
      <c r="F183" s="195"/>
      <c r="G183" s="195"/>
      <c r="H183" s="195"/>
      <c r="I183" s="195"/>
      <c r="J183" s="195"/>
      <c r="K183" s="195"/>
      <c r="L183" s="195"/>
    </row>
    <row r="184" spans="1:12" ht="13.5">
      <c r="A184" s="195"/>
      <c r="B184" s="195"/>
      <c r="C184" s="195"/>
      <c r="D184" s="195"/>
      <c r="E184" s="195"/>
      <c r="F184" s="195"/>
      <c r="G184" s="195"/>
      <c r="H184" s="195"/>
      <c r="I184" s="195"/>
      <c r="J184" s="195"/>
      <c r="K184" s="195"/>
      <c r="L184" s="195"/>
    </row>
    <row r="185" spans="1:12" ht="13.5">
      <c r="A185" s="195"/>
      <c r="B185" s="195"/>
      <c r="C185" s="195"/>
      <c r="D185" s="195"/>
      <c r="E185" s="195"/>
      <c r="F185" s="195"/>
      <c r="G185" s="195"/>
      <c r="H185" s="195"/>
      <c r="I185" s="195"/>
      <c r="J185" s="195"/>
      <c r="K185" s="195"/>
      <c r="L185" s="195"/>
    </row>
    <row r="186" spans="1:12" ht="13.5">
      <c r="A186" s="195"/>
      <c r="B186" s="195"/>
      <c r="C186" s="195"/>
      <c r="D186" s="195"/>
      <c r="E186" s="195"/>
      <c r="F186" s="195"/>
      <c r="G186" s="195"/>
      <c r="H186" s="195"/>
      <c r="I186" s="195"/>
      <c r="J186" s="195"/>
      <c r="K186" s="195"/>
      <c r="L186" s="195"/>
    </row>
    <row r="187" spans="1:12" ht="13.5">
      <c r="A187" s="195"/>
      <c r="B187" s="195"/>
      <c r="C187" s="195"/>
      <c r="D187" s="195"/>
      <c r="E187" s="195"/>
      <c r="F187" s="195"/>
      <c r="G187" s="195"/>
      <c r="H187" s="195"/>
      <c r="I187" s="195"/>
      <c r="J187" s="195"/>
      <c r="K187" s="195"/>
      <c r="L187" s="195"/>
    </row>
    <row r="188" spans="1:12" ht="13.5">
      <c r="A188" s="195"/>
      <c r="B188" s="195"/>
      <c r="C188" s="195"/>
      <c r="D188" s="195"/>
      <c r="E188" s="195"/>
      <c r="F188" s="195"/>
      <c r="G188" s="195"/>
      <c r="H188" s="195"/>
      <c r="I188" s="195"/>
      <c r="J188" s="195"/>
      <c r="K188" s="195"/>
      <c r="L188" s="195"/>
    </row>
    <row r="189" spans="1:12" ht="13.5">
      <c r="A189" s="195"/>
      <c r="B189" s="195"/>
      <c r="C189" s="195"/>
      <c r="D189" s="195"/>
      <c r="E189" s="195"/>
      <c r="F189" s="195"/>
      <c r="G189" s="195"/>
      <c r="H189" s="195"/>
      <c r="I189" s="195"/>
      <c r="J189" s="195"/>
      <c r="K189" s="195"/>
      <c r="L189" s="195"/>
    </row>
    <row r="190" spans="1:12" ht="13.5">
      <c r="A190" s="195"/>
      <c r="B190" s="195"/>
      <c r="C190" s="195"/>
      <c r="D190" s="195"/>
      <c r="E190" s="195"/>
      <c r="F190" s="195"/>
      <c r="G190" s="195"/>
      <c r="H190" s="195"/>
      <c r="I190" s="195"/>
      <c r="J190" s="195"/>
      <c r="K190" s="195"/>
      <c r="L190" s="195"/>
    </row>
    <row r="191" spans="1:12" ht="13.5">
      <c r="A191" s="195"/>
      <c r="B191" s="195"/>
      <c r="C191" s="195"/>
      <c r="D191" s="195"/>
      <c r="E191" s="195"/>
      <c r="F191" s="195"/>
      <c r="G191" s="195"/>
      <c r="H191" s="195"/>
      <c r="I191" s="195"/>
      <c r="J191" s="195"/>
      <c r="K191" s="195"/>
      <c r="L191" s="195"/>
    </row>
    <row r="192" spans="1:12" ht="13.5">
      <c r="A192" s="195"/>
      <c r="B192" s="195"/>
      <c r="C192" s="195"/>
      <c r="D192" s="195"/>
      <c r="E192" s="195"/>
      <c r="F192" s="195"/>
      <c r="G192" s="195"/>
      <c r="H192" s="195"/>
      <c r="I192" s="195"/>
      <c r="J192" s="195"/>
      <c r="K192" s="195"/>
      <c r="L192" s="195"/>
    </row>
    <row r="193" spans="1:12" ht="13.5">
      <c r="A193" s="195"/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</row>
    <row r="194" spans="1:12" ht="13.5">
      <c r="A194" s="195"/>
      <c r="B194" s="195"/>
      <c r="C194" s="195"/>
      <c r="D194" s="195"/>
      <c r="E194" s="195"/>
      <c r="F194" s="195"/>
      <c r="G194" s="195"/>
      <c r="H194" s="195"/>
      <c r="I194" s="195"/>
      <c r="J194" s="195"/>
      <c r="K194" s="195"/>
      <c r="L194" s="195"/>
    </row>
    <row r="195" spans="1:12" ht="13.5">
      <c r="A195" s="195"/>
      <c r="B195" s="195"/>
      <c r="C195" s="195"/>
      <c r="D195" s="195"/>
      <c r="E195" s="195"/>
      <c r="F195" s="195"/>
      <c r="G195" s="195"/>
      <c r="H195" s="195"/>
      <c r="I195" s="195"/>
      <c r="J195" s="195"/>
      <c r="K195" s="195"/>
      <c r="L195" s="195"/>
    </row>
    <row r="196" spans="1:12" ht="13.5">
      <c r="A196" s="195"/>
      <c r="B196" s="195"/>
      <c r="C196" s="195"/>
      <c r="D196" s="195"/>
      <c r="E196" s="195"/>
      <c r="F196" s="195"/>
      <c r="G196" s="195"/>
      <c r="H196" s="195"/>
      <c r="I196" s="195"/>
      <c r="J196" s="195"/>
      <c r="K196" s="195"/>
      <c r="L196" s="195"/>
    </row>
    <row r="197" spans="1:12" ht="13.5">
      <c r="A197" s="195"/>
      <c r="B197" s="195"/>
      <c r="C197" s="195"/>
      <c r="D197" s="195"/>
      <c r="E197" s="195"/>
      <c r="F197" s="195"/>
      <c r="G197" s="195"/>
      <c r="H197" s="195"/>
      <c r="I197" s="195"/>
      <c r="J197" s="195"/>
      <c r="K197" s="195"/>
      <c r="L197" s="195"/>
    </row>
    <row r="198" spans="1:12" ht="13.5">
      <c r="A198" s="195"/>
      <c r="B198" s="195"/>
      <c r="C198" s="195"/>
      <c r="D198" s="195"/>
      <c r="E198" s="195"/>
      <c r="F198" s="195"/>
      <c r="G198" s="195"/>
      <c r="H198" s="195"/>
      <c r="I198" s="195"/>
      <c r="J198" s="195"/>
      <c r="K198" s="195"/>
      <c r="L198" s="195"/>
    </row>
    <row r="199" spans="1:12" ht="13.5">
      <c r="A199" s="195"/>
      <c r="B199" s="195"/>
      <c r="C199" s="195"/>
      <c r="D199" s="195"/>
      <c r="E199" s="195"/>
      <c r="F199" s="195"/>
      <c r="G199" s="195"/>
      <c r="H199" s="195"/>
      <c r="I199" s="195"/>
      <c r="J199" s="195"/>
      <c r="K199" s="195"/>
      <c r="L199" s="195"/>
    </row>
    <row r="200" spans="1:12" ht="13.5">
      <c r="A200" s="195"/>
      <c r="B200" s="195"/>
      <c r="C200" s="195"/>
      <c r="D200" s="195"/>
      <c r="E200" s="195"/>
      <c r="F200" s="195"/>
      <c r="G200" s="195"/>
      <c r="H200" s="195"/>
      <c r="I200" s="195"/>
      <c r="J200" s="195"/>
      <c r="K200" s="195"/>
      <c r="L200" s="195"/>
    </row>
    <row r="201" spans="1:12" ht="13.5">
      <c r="A201" s="195"/>
      <c r="B201" s="195"/>
      <c r="C201" s="195"/>
      <c r="D201" s="195"/>
      <c r="E201" s="195"/>
      <c r="F201" s="195"/>
      <c r="G201" s="195"/>
      <c r="H201" s="195"/>
      <c r="I201" s="195"/>
      <c r="J201" s="195"/>
      <c r="K201" s="195"/>
      <c r="L201" s="195"/>
    </row>
    <row r="202" spans="1:12" ht="13.5">
      <c r="A202" s="195"/>
      <c r="B202" s="195"/>
      <c r="C202" s="195"/>
      <c r="D202" s="195"/>
      <c r="E202" s="195"/>
      <c r="F202" s="195"/>
      <c r="G202" s="195"/>
      <c r="H202" s="195"/>
      <c r="I202" s="195"/>
      <c r="J202" s="195"/>
      <c r="K202" s="195"/>
      <c r="L202" s="195"/>
    </row>
    <row r="203" spans="1:12" ht="13.5">
      <c r="A203" s="195"/>
      <c r="B203" s="195"/>
      <c r="C203" s="195"/>
      <c r="D203" s="195"/>
      <c r="E203" s="195"/>
      <c r="F203" s="195"/>
      <c r="G203" s="195"/>
      <c r="H203" s="195"/>
      <c r="I203" s="195"/>
      <c r="J203" s="195"/>
      <c r="K203" s="195"/>
      <c r="L203" s="195"/>
    </row>
    <row r="204" spans="1:12" ht="13.5">
      <c r="A204" s="195"/>
      <c r="B204" s="195"/>
      <c r="C204" s="195"/>
      <c r="D204" s="195"/>
      <c r="E204" s="195"/>
      <c r="F204" s="195"/>
      <c r="G204" s="195"/>
      <c r="H204" s="195"/>
      <c r="I204" s="195"/>
      <c r="J204" s="195"/>
      <c r="K204" s="195"/>
      <c r="L204" s="195"/>
    </row>
    <row r="205" spans="1:12" ht="13.5">
      <c r="A205" s="195"/>
      <c r="B205" s="195"/>
      <c r="C205" s="195"/>
      <c r="D205" s="195"/>
      <c r="E205" s="195"/>
      <c r="F205" s="195"/>
      <c r="G205" s="195"/>
      <c r="H205" s="195"/>
      <c r="I205" s="195"/>
      <c r="J205" s="195"/>
      <c r="K205" s="195"/>
      <c r="L205" s="195"/>
    </row>
    <row r="206" spans="1:12" ht="13.5">
      <c r="A206" s="195"/>
      <c r="B206" s="195"/>
      <c r="C206" s="195"/>
      <c r="D206" s="195"/>
      <c r="E206" s="195"/>
      <c r="F206" s="195"/>
      <c r="G206" s="195"/>
      <c r="H206" s="195"/>
      <c r="I206" s="195"/>
      <c r="J206" s="195"/>
      <c r="K206" s="195"/>
      <c r="L206" s="195"/>
    </row>
    <row r="207" spans="1:12" ht="13.5">
      <c r="A207" s="195"/>
      <c r="B207" s="195"/>
      <c r="C207" s="195"/>
      <c r="D207" s="195"/>
      <c r="E207" s="195"/>
      <c r="F207" s="195"/>
      <c r="G207" s="195"/>
      <c r="H207" s="195"/>
      <c r="I207" s="195"/>
      <c r="J207" s="195"/>
      <c r="K207" s="195"/>
      <c r="L207" s="195"/>
    </row>
    <row r="208" spans="1:12" ht="13.5">
      <c r="A208" s="195"/>
      <c r="B208" s="195"/>
      <c r="C208" s="195"/>
      <c r="D208" s="195"/>
      <c r="E208" s="195"/>
      <c r="F208" s="195"/>
      <c r="G208" s="195"/>
      <c r="H208" s="195"/>
      <c r="I208" s="195"/>
      <c r="J208" s="195"/>
      <c r="K208" s="195"/>
      <c r="L208" s="195"/>
    </row>
    <row r="209" spans="1:12" ht="13.5">
      <c r="A209" s="195"/>
      <c r="B209" s="195"/>
      <c r="C209" s="195"/>
      <c r="D209" s="195"/>
      <c r="E209" s="195"/>
      <c r="F209" s="195"/>
      <c r="G209" s="195"/>
      <c r="H209" s="195"/>
      <c r="I209" s="195"/>
      <c r="J209" s="195"/>
      <c r="K209" s="195"/>
      <c r="L209" s="195"/>
    </row>
    <row r="210" spans="1:12" ht="13.5">
      <c r="A210" s="195"/>
      <c r="B210" s="195"/>
      <c r="C210" s="195"/>
      <c r="D210" s="195"/>
      <c r="E210" s="195"/>
      <c r="F210" s="195"/>
      <c r="G210" s="195"/>
      <c r="H210" s="195"/>
      <c r="I210" s="195"/>
      <c r="J210" s="195"/>
      <c r="K210" s="195"/>
      <c r="L210" s="195"/>
    </row>
    <row r="211" spans="1:12" ht="13.5">
      <c r="A211" s="195"/>
      <c r="B211" s="195"/>
      <c r="C211" s="195"/>
      <c r="D211" s="195"/>
      <c r="E211" s="195"/>
      <c r="F211" s="195"/>
      <c r="G211" s="195"/>
      <c r="H211" s="195"/>
      <c r="I211" s="195"/>
      <c r="J211" s="195"/>
      <c r="K211" s="195"/>
      <c r="L211" s="195"/>
    </row>
    <row r="212" spans="1:12" ht="13.5">
      <c r="A212" s="195"/>
      <c r="B212" s="195"/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</row>
    <row r="213" spans="1:12" ht="13.5">
      <c r="A213" s="195"/>
      <c r="B213" s="195"/>
      <c r="C213" s="195"/>
      <c r="D213" s="195"/>
      <c r="E213" s="195"/>
      <c r="F213" s="195"/>
      <c r="G213" s="195"/>
      <c r="H213" s="195"/>
      <c r="I213" s="195"/>
      <c r="J213" s="195"/>
      <c r="K213" s="195"/>
      <c r="L213" s="195"/>
    </row>
    <row r="214" spans="1:12" ht="13.5">
      <c r="A214" s="195"/>
      <c r="B214" s="195"/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</row>
    <row r="215" spans="1:12" ht="13.5">
      <c r="A215" s="195"/>
      <c r="B215" s="195"/>
      <c r="C215" s="195"/>
      <c r="D215" s="195"/>
      <c r="E215" s="195"/>
      <c r="F215" s="195"/>
      <c r="G215" s="195"/>
      <c r="H215" s="195"/>
      <c r="I215" s="195"/>
      <c r="J215" s="195"/>
      <c r="K215" s="195"/>
      <c r="L215" s="195"/>
    </row>
    <row r="216" spans="1:12" ht="13.5">
      <c r="A216" s="195"/>
      <c r="B216" s="195"/>
      <c r="C216" s="195"/>
      <c r="D216" s="195"/>
      <c r="E216" s="195"/>
      <c r="F216" s="195"/>
      <c r="G216" s="195"/>
      <c r="H216" s="195"/>
      <c r="I216" s="195"/>
      <c r="J216" s="195"/>
      <c r="K216" s="195"/>
      <c r="L216" s="195"/>
    </row>
    <row r="217" spans="1:12" ht="13.5">
      <c r="A217" s="195"/>
      <c r="B217" s="195"/>
      <c r="C217" s="195"/>
      <c r="D217" s="195"/>
      <c r="E217" s="195"/>
      <c r="F217" s="195"/>
      <c r="G217" s="195"/>
      <c r="H217" s="195"/>
      <c r="I217" s="195"/>
      <c r="J217" s="195"/>
      <c r="K217" s="195"/>
      <c r="L217" s="195"/>
    </row>
    <row r="218" spans="1:12" ht="13.5">
      <c r="A218" s="195"/>
      <c r="B218" s="195"/>
      <c r="C218" s="195"/>
      <c r="D218" s="195"/>
      <c r="E218" s="195"/>
      <c r="F218" s="195"/>
      <c r="G218" s="195"/>
      <c r="H218" s="195"/>
      <c r="I218" s="195"/>
      <c r="J218" s="195"/>
      <c r="K218" s="195"/>
      <c r="L218" s="195"/>
    </row>
    <row r="219" spans="1:12" ht="13.5">
      <c r="A219" s="195"/>
      <c r="B219" s="195"/>
      <c r="C219" s="195"/>
      <c r="D219" s="195"/>
      <c r="E219" s="195"/>
      <c r="F219" s="195"/>
      <c r="G219" s="195"/>
      <c r="H219" s="195"/>
      <c r="I219" s="195"/>
      <c r="J219" s="195"/>
      <c r="K219" s="195"/>
      <c r="L219" s="195"/>
    </row>
    <row r="220" spans="1:12" ht="13.5">
      <c r="A220" s="195"/>
      <c r="B220" s="195"/>
      <c r="C220" s="195"/>
      <c r="D220" s="195"/>
      <c r="E220" s="195"/>
      <c r="F220" s="195"/>
      <c r="G220" s="195"/>
      <c r="H220" s="195"/>
      <c r="I220" s="195"/>
      <c r="J220" s="195"/>
      <c r="K220" s="195"/>
      <c r="L220" s="195"/>
    </row>
    <row r="221" spans="1:12" ht="13.5">
      <c r="A221" s="195"/>
      <c r="B221" s="195"/>
      <c r="C221" s="195"/>
      <c r="D221" s="195"/>
      <c r="E221" s="195"/>
      <c r="F221" s="195"/>
      <c r="G221" s="195"/>
      <c r="H221" s="195"/>
      <c r="I221" s="195"/>
      <c r="J221" s="195"/>
      <c r="K221" s="195"/>
      <c r="L221" s="195"/>
    </row>
    <row r="222" spans="1:12" ht="13.5">
      <c r="A222" s="195"/>
      <c r="B222" s="195"/>
      <c r="C222" s="195"/>
      <c r="D222" s="195"/>
      <c r="E222" s="195"/>
      <c r="F222" s="195"/>
      <c r="G222" s="195"/>
      <c r="H222" s="195"/>
      <c r="I222" s="195"/>
      <c r="J222" s="195"/>
      <c r="K222" s="195"/>
      <c r="L222" s="195"/>
    </row>
    <row r="223" spans="1:12" ht="13.5">
      <c r="A223" s="195"/>
      <c r="B223" s="195"/>
      <c r="C223" s="195"/>
      <c r="D223" s="195"/>
      <c r="E223" s="195"/>
      <c r="F223" s="195"/>
      <c r="G223" s="195"/>
      <c r="H223" s="195"/>
      <c r="I223" s="195"/>
      <c r="J223" s="195"/>
      <c r="K223" s="195"/>
      <c r="L223" s="195"/>
    </row>
    <row r="224" spans="1:12" ht="13.5">
      <c r="A224" s="195"/>
      <c r="B224" s="195"/>
      <c r="C224" s="195"/>
      <c r="D224" s="195"/>
      <c r="E224" s="195"/>
      <c r="F224" s="195"/>
      <c r="G224" s="195"/>
      <c r="H224" s="195"/>
      <c r="I224" s="195"/>
      <c r="J224" s="195"/>
      <c r="K224" s="195"/>
      <c r="L224" s="195"/>
    </row>
    <row r="225" spans="1:12" ht="13.5">
      <c r="A225" s="195"/>
      <c r="B225" s="195"/>
      <c r="C225" s="195"/>
      <c r="D225" s="195"/>
      <c r="E225" s="195"/>
      <c r="F225" s="195"/>
      <c r="G225" s="195"/>
      <c r="H225" s="195"/>
      <c r="I225" s="195"/>
      <c r="J225" s="195"/>
      <c r="K225" s="195"/>
      <c r="L225" s="195"/>
    </row>
    <row r="226" spans="1:12" ht="13.5">
      <c r="A226" s="195"/>
      <c r="B226" s="195"/>
      <c r="C226" s="195"/>
      <c r="D226" s="195"/>
      <c r="E226" s="195"/>
      <c r="F226" s="195"/>
      <c r="G226" s="195"/>
      <c r="H226" s="195"/>
      <c r="I226" s="195"/>
      <c r="J226" s="195"/>
      <c r="K226" s="195"/>
      <c r="L226" s="195"/>
    </row>
    <row r="227" spans="1:12" ht="13.5">
      <c r="A227" s="195"/>
      <c r="B227" s="195"/>
      <c r="C227" s="195"/>
      <c r="D227" s="195"/>
      <c r="E227" s="195"/>
      <c r="F227" s="195"/>
      <c r="G227" s="195"/>
      <c r="H227" s="195"/>
      <c r="I227" s="195"/>
      <c r="J227" s="195"/>
      <c r="K227" s="195"/>
      <c r="L227" s="195"/>
    </row>
    <row r="228" spans="1:12" ht="13.5">
      <c r="A228" s="195"/>
      <c r="B228" s="195"/>
      <c r="C228" s="195"/>
      <c r="D228" s="195"/>
      <c r="E228" s="195"/>
      <c r="F228" s="195"/>
      <c r="G228" s="195"/>
      <c r="H228" s="195"/>
      <c r="I228" s="195"/>
      <c r="J228" s="195"/>
      <c r="K228" s="195"/>
      <c r="L228" s="195"/>
    </row>
    <row r="229" spans="1:12" ht="13.5">
      <c r="A229" s="195"/>
      <c r="B229" s="195"/>
      <c r="C229" s="195"/>
      <c r="D229" s="195"/>
      <c r="E229" s="195"/>
      <c r="F229" s="195"/>
      <c r="G229" s="195"/>
      <c r="H229" s="195"/>
      <c r="I229" s="195"/>
      <c r="J229" s="195"/>
      <c r="K229" s="195"/>
      <c r="L229" s="195"/>
    </row>
    <row r="230" spans="1:12" ht="13.5">
      <c r="A230" s="195"/>
      <c r="B230" s="195"/>
      <c r="C230" s="195"/>
      <c r="D230" s="195"/>
      <c r="E230" s="195"/>
      <c r="F230" s="195"/>
      <c r="G230" s="195"/>
      <c r="H230" s="195"/>
      <c r="I230" s="195"/>
      <c r="J230" s="195"/>
      <c r="K230" s="195"/>
      <c r="L230" s="195"/>
    </row>
    <row r="231" spans="1:12" ht="13.5">
      <c r="A231" s="195"/>
      <c r="B231" s="195"/>
      <c r="C231" s="195"/>
      <c r="D231" s="195"/>
      <c r="E231" s="195"/>
      <c r="F231" s="195"/>
      <c r="G231" s="195"/>
      <c r="H231" s="195"/>
      <c r="I231" s="195"/>
      <c r="J231" s="195"/>
      <c r="K231" s="195"/>
      <c r="L231" s="195"/>
    </row>
    <row r="232" spans="1:12" ht="13.5">
      <c r="A232" s="195"/>
      <c r="B232" s="195"/>
      <c r="C232" s="195"/>
      <c r="D232" s="195"/>
      <c r="E232" s="195"/>
      <c r="F232" s="195"/>
      <c r="G232" s="195"/>
      <c r="H232" s="195"/>
      <c r="I232" s="195"/>
      <c r="J232" s="195"/>
      <c r="K232" s="195"/>
      <c r="L232" s="195"/>
    </row>
    <row r="233" spans="1:12" ht="13.5">
      <c r="A233" s="195"/>
      <c r="B233" s="195"/>
      <c r="C233" s="195"/>
      <c r="D233" s="195"/>
      <c r="E233" s="195"/>
      <c r="F233" s="195"/>
      <c r="G233" s="195"/>
      <c r="H233" s="195"/>
      <c r="I233" s="195"/>
      <c r="J233" s="195"/>
      <c r="K233" s="195"/>
      <c r="L233" s="195"/>
    </row>
    <row r="234" spans="1:12" ht="13.5">
      <c r="A234" s="195"/>
      <c r="B234" s="195"/>
      <c r="C234" s="195"/>
      <c r="D234" s="195"/>
      <c r="E234" s="195"/>
      <c r="F234" s="195"/>
      <c r="G234" s="195"/>
      <c r="H234" s="195"/>
      <c r="I234" s="195"/>
      <c r="J234" s="195"/>
      <c r="K234" s="195"/>
      <c r="L234" s="195"/>
    </row>
    <row r="235" spans="1:12" ht="13.5">
      <c r="A235" s="195"/>
      <c r="B235" s="195"/>
      <c r="C235" s="195"/>
      <c r="D235" s="195"/>
      <c r="E235" s="195"/>
      <c r="F235" s="195"/>
      <c r="G235" s="195"/>
      <c r="H235" s="195"/>
      <c r="I235" s="195"/>
      <c r="J235" s="195"/>
      <c r="K235" s="195"/>
      <c r="L235" s="195"/>
    </row>
    <row r="236" spans="1:12" ht="13.5">
      <c r="A236" s="195"/>
      <c r="B236" s="195"/>
      <c r="C236" s="195"/>
      <c r="D236" s="195"/>
      <c r="E236" s="195"/>
      <c r="F236" s="195"/>
      <c r="G236" s="195"/>
      <c r="H236" s="195"/>
      <c r="I236" s="195"/>
      <c r="J236" s="195"/>
      <c r="K236" s="195"/>
      <c r="L236" s="195"/>
    </row>
    <row r="237" spans="1:12" ht="13.5">
      <c r="A237" s="195"/>
      <c r="B237" s="195"/>
      <c r="C237" s="195"/>
      <c r="D237" s="195"/>
      <c r="E237" s="195"/>
      <c r="F237" s="195"/>
      <c r="G237" s="195"/>
      <c r="H237" s="195"/>
      <c r="I237" s="195"/>
      <c r="J237" s="195"/>
      <c r="K237" s="195"/>
      <c r="L237" s="195"/>
    </row>
    <row r="238" spans="1:12" ht="13.5">
      <c r="A238" s="195"/>
      <c r="B238" s="195"/>
      <c r="C238" s="195"/>
      <c r="D238" s="195"/>
      <c r="E238" s="195"/>
      <c r="F238" s="195"/>
      <c r="G238" s="195"/>
      <c r="H238" s="195"/>
      <c r="I238" s="195"/>
      <c r="J238" s="195"/>
      <c r="K238" s="195"/>
      <c r="L238" s="195"/>
    </row>
    <row r="239" spans="1:12" ht="13.5">
      <c r="A239" s="195"/>
      <c r="B239" s="195"/>
      <c r="C239" s="195"/>
      <c r="D239" s="195"/>
      <c r="E239" s="195"/>
      <c r="F239" s="195"/>
      <c r="G239" s="195"/>
      <c r="H239" s="195"/>
      <c r="I239" s="195"/>
      <c r="J239" s="195"/>
      <c r="K239" s="195"/>
      <c r="L239" s="195"/>
    </row>
    <row r="240" spans="1:12" ht="13.5">
      <c r="A240" s="195"/>
      <c r="B240" s="195"/>
      <c r="C240" s="195"/>
      <c r="D240" s="195"/>
      <c r="E240" s="195"/>
      <c r="F240" s="195"/>
      <c r="G240" s="195"/>
      <c r="H240" s="195"/>
      <c r="I240" s="195"/>
      <c r="J240" s="195"/>
      <c r="K240" s="195"/>
      <c r="L240" s="195"/>
    </row>
    <row r="241" spans="1:12" ht="13.5">
      <c r="A241" s="195"/>
      <c r="B241" s="195"/>
      <c r="C241" s="195"/>
      <c r="D241" s="195"/>
      <c r="E241" s="195"/>
      <c r="F241" s="195"/>
      <c r="G241" s="195"/>
      <c r="H241" s="195"/>
      <c r="I241" s="195"/>
      <c r="J241" s="195"/>
      <c r="K241" s="195"/>
      <c r="L241" s="195"/>
    </row>
    <row r="242" spans="1:12" ht="13.5">
      <c r="A242" s="195"/>
      <c r="B242" s="195"/>
      <c r="C242" s="195"/>
      <c r="D242" s="195"/>
      <c r="E242" s="195"/>
      <c r="F242" s="195"/>
      <c r="G242" s="195"/>
      <c r="H242" s="195"/>
      <c r="I242" s="195"/>
      <c r="J242" s="195"/>
      <c r="K242" s="195"/>
      <c r="L242" s="195"/>
    </row>
    <row r="243" spans="1:12" ht="13.5">
      <c r="A243" s="195"/>
      <c r="B243" s="195"/>
      <c r="C243" s="195"/>
      <c r="D243" s="195"/>
      <c r="E243" s="195"/>
      <c r="F243" s="195"/>
      <c r="G243" s="195"/>
      <c r="H243" s="195"/>
      <c r="I243" s="195"/>
      <c r="J243" s="195"/>
      <c r="K243" s="195"/>
      <c r="L243" s="195"/>
    </row>
    <row r="244" spans="1:12" ht="13.5">
      <c r="A244" s="195"/>
      <c r="B244" s="195"/>
      <c r="C244" s="195"/>
      <c r="D244" s="195"/>
      <c r="E244" s="195"/>
      <c r="F244" s="195"/>
      <c r="G244" s="195"/>
      <c r="H244" s="195"/>
      <c r="I244" s="195"/>
      <c r="J244" s="195"/>
      <c r="K244" s="195"/>
      <c r="L244" s="195"/>
    </row>
    <row r="245" spans="1:12" ht="13.5">
      <c r="A245" s="195"/>
      <c r="B245" s="195"/>
      <c r="C245" s="195"/>
      <c r="D245" s="195"/>
      <c r="E245" s="195"/>
      <c r="F245" s="195"/>
      <c r="G245" s="195"/>
      <c r="H245" s="195"/>
      <c r="I245" s="195"/>
      <c r="J245" s="195"/>
      <c r="K245" s="195"/>
      <c r="L245" s="195"/>
    </row>
    <row r="246" spans="1:12" ht="13.5">
      <c r="A246" s="195"/>
      <c r="B246" s="195"/>
      <c r="C246" s="195"/>
      <c r="D246" s="195"/>
      <c r="E246" s="195"/>
      <c r="F246" s="195"/>
      <c r="G246" s="195"/>
      <c r="H246" s="195"/>
      <c r="I246" s="195"/>
      <c r="J246" s="195"/>
      <c r="K246" s="195"/>
      <c r="L246" s="195"/>
    </row>
    <row r="247" spans="1:12" ht="13.5">
      <c r="A247" s="195"/>
      <c r="B247" s="195"/>
      <c r="C247" s="195"/>
      <c r="D247" s="195"/>
      <c r="E247" s="195"/>
      <c r="F247" s="195"/>
      <c r="G247" s="195"/>
      <c r="H247" s="195"/>
      <c r="I247" s="195"/>
      <c r="J247" s="195"/>
      <c r="K247" s="195"/>
      <c r="L247" s="195"/>
    </row>
    <row r="248" spans="1:12" ht="13.5">
      <c r="A248" s="195"/>
      <c r="B248" s="195"/>
      <c r="C248" s="195"/>
      <c r="D248" s="195"/>
      <c r="E248" s="195"/>
      <c r="F248" s="195"/>
      <c r="G248" s="195"/>
      <c r="H248" s="195"/>
      <c r="I248" s="195"/>
      <c r="J248" s="195"/>
      <c r="K248" s="195"/>
      <c r="L248" s="195"/>
    </row>
    <row r="249" spans="1:12" ht="13.5">
      <c r="A249" s="195"/>
      <c r="B249" s="195"/>
      <c r="C249" s="195"/>
      <c r="D249" s="195"/>
      <c r="E249" s="195"/>
      <c r="F249" s="195"/>
      <c r="G249" s="195"/>
      <c r="H249" s="195"/>
      <c r="I249" s="195"/>
      <c r="J249" s="195"/>
      <c r="K249" s="195"/>
      <c r="L249" s="195"/>
    </row>
    <row r="250" spans="1:12" ht="13.5">
      <c r="A250" s="195"/>
      <c r="B250" s="195"/>
      <c r="C250" s="195"/>
      <c r="D250" s="195"/>
      <c r="E250" s="195"/>
      <c r="F250" s="195"/>
      <c r="G250" s="195"/>
      <c r="H250" s="195"/>
      <c r="I250" s="195"/>
      <c r="J250" s="195"/>
      <c r="K250" s="195"/>
      <c r="L250" s="195"/>
    </row>
    <row r="251" spans="1:12" ht="13.5">
      <c r="A251" s="195"/>
      <c r="B251" s="195"/>
      <c r="C251" s="195"/>
      <c r="D251" s="195"/>
      <c r="E251" s="195"/>
      <c r="F251" s="195"/>
      <c r="G251" s="195"/>
      <c r="H251" s="195"/>
      <c r="I251" s="195"/>
      <c r="J251" s="195"/>
      <c r="K251" s="195"/>
      <c r="L251" s="195"/>
    </row>
    <row r="252" spans="1:12" ht="13.5">
      <c r="A252" s="195"/>
      <c r="B252" s="195"/>
      <c r="C252" s="195"/>
      <c r="D252" s="195"/>
      <c r="E252" s="195"/>
      <c r="F252" s="195"/>
      <c r="G252" s="195"/>
      <c r="H252" s="195"/>
      <c r="I252" s="195"/>
      <c r="J252" s="195"/>
      <c r="K252" s="195"/>
      <c r="L252" s="195"/>
    </row>
    <row r="253" spans="1:12" ht="13.5">
      <c r="A253" s="195"/>
      <c r="B253" s="195"/>
      <c r="C253" s="195"/>
      <c r="D253" s="195"/>
      <c r="E253" s="195"/>
      <c r="F253" s="195"/>
      <c r="G253" s="195"/>
      <c r="H253" s="195"/>
      <c r="I253" s="195"/>
      <c r="J253" s="195"/>
      <c r="K253" s="195"/>
      <c r="L253" s="195"/>
    </row>
    <row r="254" spans="1:12" ht="13.5">
      <c r="A254" s="195"/>
      <c r="B254" s="195"/>
      <c r="C254" s="195"/>
      <c r="D254" s="195"/>
      <c r="E254" s="195"/>
      <c r="F254" s="195"/>
      <c r="G254" s="195"/>
      <c r="H254" s="195"/>
      <c r="I254" s="195"/>
      <c r="J254" s="195"/>
      <c r="K254" s="195"/>
      <c r="L254" s="195"/>
    </row>
    <row r="255" spans="1:12" ht="13.5">
      <c r="A255" s="195"/>
      <c r="B255" s="195"/>
      <c r="C255" s="195"/>
      <c r="D255" s="195"/>
      <c r="E255" s="195"/>
      <c r="F255" s="195"/>
      <c r="G255" s="195"/>
      <c r="H255" s="195"/>
      <c r="I255" s="195"/>
      <c r="J255" s="195"/>
      <c r="K255" s="195"/>
      <c r="L255" s="195"/>
    </row>
    <row r="256" spans="1:12" ht="13.5">
      <c r="A256" s="195"/>
      <c r="B256" s="195"/>
      <c r="C256" s="195"/>
      <c r="D256" s="195"/>
      <c r="E256" s="195"/>
      <c r="F256" s="195"/>
      <c r="G256" s="195"/>
      <c r="H256" s="195"/>
      <c r="I256" s="195"/>
      <c r="J256" s="195"/>
      <c r="K256" s="195"/>
      <c r="L256" s="195"/>
    </row>
    <row r="257" spans="1:12" ht="13.5">
      <c r="A257" s="195"/>
      <c r="B257" s="195"/>
      <c r="C257" s="195"/>
      <c r="D257" s="195"/>
      <c r="E257" s="195"/>
      <c r="F257" s="195"/>
      <c r="G257" s="195"/>
      <c r="H257" s="195"/>
      <c r="I257" s="195"/>
      <c r="J257" s="195"/>
      <c r="K257" s="195"/>
      <c r="L257" s="195"/>
    </row>
    <row r="258" spans="1:12" ht="13.5">
      <c r="A258" s="195"/>
      <c r="B258" s="195"/>
      <c r="C258" s="195"/>
      <c r="D258" s="195"/>
      <c r="E258" s="195"/>
      <c r="F258" s="195"/>
      <c r="G258" s="195"/>
      <c r="H258" s="195"/>
      <c r="I258" s="195"/>
      <c r="J258" s="195"/>
      <c r="K258" s="195"/>
      <c r="L258" s="195"/>
    </row>
    <row r="259" spans="1:12" ht="13.5">
      <c r="A259" s="195"/>
      <c r="B259" s="195"/>
      <c r="C259" s="195"/>
      <c r="D259" s="195"/>
      <c r="E259" s="195"/>
      <c r="F259" s="195"/>
      <c r="G259" s="195"/>
      <c r="H259" s="195"/>
      <c r="I259" s="195"/>
      <c r="J259" s="195"/>
      <c r="K259" s="195"/>
      <c r="L259" s="195"/>
    </row>
    <row r="260" spans="1:12" ht="13.5">
      <c r="A260" s="195"/>
      <c r="B260" s="195"/>
      <c r="C260" s="195"/>
      <c r="D260" s="195"/>
      <c r="E260" s="195"/>
      <c r="F260" s="195"/>
      <c r="G260" s="195"/>
      <c r="H260" s="195"/>
      <c r="I260" s="195"/>
      <c r="J260" s="195"/>
      <c r="K260" s="195"/>
      <c r="L260" s="195"/>
    </row>
    <row r="261" spans="1:12" ht="13.5">
      <c r="A261" s="195"/>
      <c r="B261" s="195"/>
      <c r="C261" s="195"/>
      <c r="D261" s="195"/>
      <c r="E261" s="195"/>
      <c r="F261" s="195"/>
      <c r="G261" s="195"/>
      <c r="H261" s="195"/>
      <c r="I261" s="195"/>
      <c r="J261" s="195"/>
      <c r="K261" s="195"/>
      <c r="L261" s="195"/>
    </row>
    <row r="262" spans="1:12" ht="13.5">
      <c r="A262" s="195"/>
      <c r="B262" s="195"/>
      <c r="C262" s="195"/>
      <c r="D262" s="195"/>
      <c r="E262" s="195"/>
      <c r="F262" s="195"/>
      <c r="G262" s="195"/>
      <c r="H262" s="195"/>
      <c r="I262" s="195"/>
      <c r="J262" s="195"/>
      <c r="K262" s="195"/>
      <c r="L262" s="195"/>
    </row>
    <row r="263" spans="1:12" ht="13.5">
      <c r="A263" s="195"/>
      <c r="B263" s="195"/>
      <c r="C263" s="195"/>
      <c r="D263" s="195"/>
      <c r="E263" s="195"/>
      <c r="F263" s="195"/>
      <c r="G263" s="195"/>
      <c r="H263" s="195"/>
      <c r="I263" s="195"/>
      <c r="J263" s="195"/>
      <c r="K263" s="195"/>
      <c r="L263" s="195"/>
    </row>
    <row r="264" spans="1:12" ht="13.5">
      <c r="A264" s="195"/>
      <c r="B264" s="195"/>
      <c r="C264" s="195"/>
      <c r="D264" s="195"/>
      <c r="E264" s="195"/>
      <c r="F264" s="195"/>
      <c r="G264" s="195"/>
      <c r="H264" s="195"/>
      <c r="I264" s="195"/>
      <c r="J264" s="195"/>
      <c r="K264" s="195"/>
      <c r="L264" s="195"/>
    </row>
    <row r="265" spans="1:12" ht="13.5">
      <c r="A265" s="195"/>
      <c r="B265" s="195"/>
      <c r="C265" s="195"/>
      <c r="D265" s="195"/>
      <c r="E265" s="195"/>
      <c r="F265" s="195"/>
      <c r="G265" s="195"/>
      <c r="H265" s="195"/>
      <c r="I265" s="195"/>
      <c r="J265" s="195"/>
      <c r="K265" s="195"/>
      <c r="L265" s="195"/>
    </row>
    <row r="266" spans="1:12" ht="13.5">
      <c r="A266" s="195"/>
      <c r="B266" s="195"/>
      <c r="C266" s="195"/>
      <c r="D266" s="195"/>
      <c r="E266" s="195"/>
      <c r="F266" s="195"/>
      <c r="G266" s="195"/>
      <c r="H266" s="195"/>
      <c r="I266" s="195"/>
      <c r="J266" s="195"/>
      <c r="K266" s="195"/>
      <c r="L266" s="195"/>
    </row>
    <row r="267" spans="1:12" ht="13.5">
      <c r="A267" s="195"/>
      <c r="B267" s="195"/>
      <c r="C267" s="195"/>
      <c r="D267" s="195"/>
      <c r="E267" s="195"/>
      <c r="F267" s="195"/>
      <c r="G267" s="195"/>
      <c r="H267" s="195"/>
      <c r="I267" s="195"/>
      <c r="J267" s="195"/>
      <c r="K267" s="195"/>
      <c r="L267" s="195"/>
    </row>
    <row r="268" spans="1:12" ht="13.5">
      <c r="A268" s="195"/>
      <c r="B268" s="195"/>
      <c r="C268" s="195"/>
      <c r="D268" s="195"/>
      <c r="E268" s="195"/>
      <c r="F268" s="195"/>
      <c r="G268" s="195"/>
      <c r="H268" s="195"/>
      <c r="I268" s="195"/>
      <c r="J268" s="195"/>
      <c r="K268" s="195"/>
      <c r="L268" s="195"/>
    </row>
    <row r="269" spans="1:12" ht="13.5">
      <c r="A269" s="195"/>
      <c r="B269" s="195"/>
      <c r="C269" s="195"/>
      <c r="D269" s="195"/>
      <c r="E269" s="195"/>
      <c r="F269" s="195"/>
      <c r="G269" s="195"/>
      <c r="H269" s="195"/>
      <c r="I269" s="195"/>
      <c r="J269" s="195"/>
      <c r="K269" s="195"/>
      <c r="L269" s="195"/>
    </row>
    <row r="270" spans="1:12" ht="13.5">
      <c r="A270" s="195"/>
      <c r="B270" s="195"/>
      <c r="C270" s="195"/>
      <c r="D270" s="195"/>
      <c r="E270" s="195"/>
      <c r="F270" s="195"/>
      <c r="G270" s="195"/>
      <c r="H270" s="195"/>
      <c r="I270" s="195"/>
      <c r="J270" s="195"/>
      <c r="K270" s="195"/>
      <c r="L270" s="195"/>
    </row>
    <row r="271" spans="1:12" ht="13.5">
      <c r="A271" s="195"/>
      <c r="B271" s="195"/>
      <c r="C271" s="195"/>
      <c r="D271" s="195"/>
      <c r="E271" s="195"/>
      <c r="F271" s="195"/>
      <c r="G271" s="195"/>
      <c r="H271" s="195"/>
      <c r="I271" s="195"/>
      <c r="J271" s="195"/>
      <c r="K271" s="195"/>
      <c r="L271" s="195"/>
    </row>
    <row r="272" spans="1:12" ht="13.5">
      <c r="A272" s="195"/>
      <c r="B272" s="195"/>
      <c r="C272" s="195"/>
      <c r="D272" s="195"/>
      <c r="E272" s="195"/>
      <c r="F272" s="195"/>
      <c r="G272" s="195"/>
      <c r="H272" s="195"/>
      <c r="I272" s="195"/>
      <c r="J272" s="195"/>
      <c r="K272" s="195"/>
      <c r="L272" s="195"/>
    </row>
    <row r="273" spans="1:12" ht="13.5">
      <c r="A273" s="195"/>
      <c r="B273" s="195"/>
      <c r="C273" s="195"/>
      <c r="D273" s="195"/>
      <c r="E273" s="195"/>
      <c r="F273" s="195"/>
      <c r="G273" s="195"/>
      <c r="H273" s="195"/>
      <c r="I273" s="195"/>
      <c r="J273" s="195"/>
      <c r="K273" s="195"/>
      <c r="L273" s="195"/>
    </row>
    <row r="274" spans="1:12" ht="13.5">
      <c r="A274" s="195"/>
      <c r="B274" s="195"/>
      <c r="C274" s="195"/>
      <c r="D274" s="195"/>
      <c r="E274" s="195"/>
      <c r="F274" s="195"/>
      <c r="G274" s="195"/>
      <c r="H274" s="195"/>
      <c r="I274" s="195"/>
      <c r="J274" s="195"/>
      <c r="K274" s="195"/>
      <c r="L274" s="195"/>
    </row>
    <row r="275" spans="1:12" ht="13.5">
      <c r="A275" s="195"/>
      <c r="B275" s="195"/>
      <c r="C275" s="195"/>
      <c r="D275" s="195"/>
      <c r="E275" s="195"/>
      <c r="F275" s="195"/>
      <c r="G275" s="195"/>
      <c r="H275" s="195"/>
      <c r="I275" s="195"/>
      <c r="J275" s="195"/>
      <c r="K275" s="195"/>
      <c r="L275" s="195"/>
    </row>
    <row r="276" spans="1:12" ht="13.5">
      <c r="A276" s="195"/>
      <c r="B276" s="195"/>
      <c r="C276" s="195"/>
      <c r="D276" s="195"/>
      <c r="E276" s="195"/>
      <c r="F276" s="195"/>
      <c r="G276" s="195"/>
      <c r="H276" s="195"/>
      <c r="I276" s="195"/>
      <c r="J276" s="195"/>
      <c r="K276" s="195"/>
      <c r="L276" s="195"/>
    </row>
    <row r="277" spans="1:12" ht="13.5">
      <c r="A277" s="195"/>
      <c r="B277" s="195"/>
      <c r="C277" s="195"/>
      <c r="D277" s="195"/>
      <c r="E277" s="195"/>
      <c r="F277" s="195"/>
      <c r="G277" s="195"/>
      <c r="H277" s="195"/>
      <c r="I277" s="195"/>
      <c r="J277" s="195"/>
      <c r="K277" s="195"/>
      <c r="L277" s="195"/>
    </row>
    <row r="278" spans="1:12" ht="13.5">
      <c r="A278" s="195"/>
      <c r="B278" s="195"/>
      <c r="C278" s="195"/>
      <c r="D278" s="195"/>
      <c r="E278" s="195"/>
      <c r="F278" s="195"/>
      <c r="G278" s="195"/>
      <c r="H278" s="195"/>
      <c r="I278" s="195"/>
      <c r="J278" s="195"/>
      <c r="K278" s="195"/>
      <c r="L278" s="195"/>
    </row>
    <row r="279" spans="1:12" ht="13.5">
      <c r="A279" s="195"/>
      <c r="B279" s="195"/>
      <c r="C279" s="195"/>
      <c r="D279" s="195"/>
      <c r="E279" s="195"/>
      <c r="F279" s="195"/>
      <c r="G279" s="195"/>
      <c r="H279" s="195"/>
      <c r="I279" s="195"/>
      <c r="J279" s="195"/>
      <c r="K279" s="195"/>
      <c r="L279" s="195"/>
    </row>
    <row r="280" spans="1:12" ht="13.5">
      <c r="A280" s="195"/>
      <c r="B280" s="195"/>
      <c r="C280" s="195"/>
      <c r="D280" s="195"/>
      <c r="E280" s="195"/>
      <c r="F280" s="195"/>
      <c r="G280" s="195"/>
      <c r="H280" s="195"/>
      <c r="I280" s="195"/>
      <c r="J280" s="195"/>
      <c r="K280" s="195"/>
      <c r="L280" s="195"/>
    </row>
    <row r="281" spans="1:12" ht="13.5">
      <c r="A281" s="195"/>
      <c r="B281" s="195"/>
      <c r="C281" s="195"/>
      <c r="D281" s="195"/>
      <c r="E281" s="195"/>
      <c r="F281" s="195"/>
      <c r="G281" s="195"/>
      <c r="H281" s="195"/>
      <c r="I281" s="195"/>
      <c r="J281" s="195"/>
      <c r="K281" s="195"/>
      <c r="L281" s="195"/>
    </row>
    <row r="282" spans="1:12" ht="13.5">
      <c r="A282" s="195"/>
      <c r="B282" s="195"/>
      <c r="C282" s="195"/>
      <c r="D282" s="195"/>
      <c r="E282" s="195"/>
      <c r="F282" s="195"/>
      <c r="G282" s="195"/>
      <c r="H282" s="195"/>
      <c r="I282" s="195"/>
      <c r="J282" s="195"/>
      <c r="K282" s="195"/>
      <c r="L282" s="195"/>
    </row>
    <row r="283" spans="1:12" ht="13.5">
      <c r="A283" s="195"/>
      <c r="B283" s="195"/>
      <c r="C283" s="195"/>
      <c r="D283" s="195"/>
      <c r="E283" s="195"/>
      <c r="F283" s="195"/>
      <c r="G283" s="195"/>
      <c r="H283" s="195"/>
      <c r="I283" s="195"/>
      <c r="J283" s="195"/>
      <c r="K283" s="195"/>
      <c r="L283" s="195"/>
    </row>
    <row r="284" spans="1:12" ht="13.5">
      <c r="A284" s="195"/>
      <c r="B284" s="195"/>
      <c r="C284" s="195"/>
      <c r="D284" s="195"/>
      <c r="E284" s="195"/>
      <c r="F284" s="195"/>
      <c r="G284" s="195"/>
      <c r="H284" s="195"/>
      <c r="I284" s="195"/>
      <c r="J284" s="195"/>
      <c r="K284" s="195"/>
      <c r="L284" s="195"/>
    </row>
    <row r="285" spans="1:12" ht="13.5">
      <c r="A285" s="195"/>
      <c r="B285" s="195"/>
      <c r="C285" s="195"/>
      <c r="D285" s="195"/>
      <c r="E285" s="195"/>
      <c r="F285" s="195"/>
      <c r="G285" s="195"/>
      <c r="H285" s="195"/>
      <c r="I285" s="195"/>
      <c r="J285" s="195"/>
      <c r="K285" s="195"/>
      <c r="L285" s="195"/>
    </row>
    <row r="286" spans="1:12" ht="13.5">
      <c r="A286" s="195"/>
      <c r="B286" s="195"/>
      <c r="C286" s="195"/>
      <c r="D286" s="195"/>
      <c r="E286" s="195"/>
      <c r="F286" s="195"/>
      <c r="G286" s="195"/>
      <c r="H286" s="195"/>
      <c r="I286" s="195"/>
      <c r="J286" s="195"/>
      <c r="K286" s="195"/>
      <c r="L286" s="195"/>
    </row>
    <row r="287" spans="1:12" ht="13.5">
      <c r="A287" s="195"/>
      <c r="B287" s="195"/>
      <c r="C287" s="195"/>
      <c r="D287" s="195"/>
      <c r="E287" s="195"/>
      <c r="F287" s="195"/>
      <c r="G287" s="195"/>
      <c r="H287" s="195"/>
      <c r="I287" s="195"/>
      <c r="J287" s="195"/>
      <c r="K287" s="195"/>
      <c r="L287" s="195"/>
    </row>
    <row r="288" spans="1:12" ht="13.5">
      <c r="A288" s="195"/>
      <c r="B288" s="195"/>
      <c r="C288" s="195"/>
      <c r="D288" s="195"/>
      <c r="E288" s="195"/>
      <c r="F288" s="195"/>
      <c r="G288" s="195"/>
      <c r="H288" s="195"/>
      <c r="I288" s="195"/>
      <c r="J288" s="195"/>
      <c r="K288" s="195"/>
      <c r="L288" s="195"/>
    </row>
    <row r="289" spans="1:12" ht="13.5">
      <c r="A289" s="195"/>
      <c r="B289" s="195"/>
      <c r="C289" s="195"/>
      <c r="D289" s="195"/>
      <c r="E289" s="195"/>
      <c r="F289" s="195"/>
      <c r="G289" s="195"/>
      <c r="H289" s="195"/>
      <c r="I289" s="195"/>
      <c r="J289" s="195"/>
      <c r="K289" s="195"/>
      <c r="L289" s="195"/>
    </row>
    <row r="290" spans="1:12" ht="13.5">
      <c r="A290" s="195"/>
      <c r="B290" s="195"/>
      <c r="C290" s="195"/>
      <c r="D290" s="195"/>
      <c r="E290" s="195"/>
      <c r="F290" s="195"/>
      <c r="G290" s="195"/>
      <c r="H290" s="195"/>
      <c r="I290" s="195"/>
      <c r="J290" s="195"/>
      <c r="K290" s="195"/>
      <c r="L290" s="195"/>
    </row>
    <row r="291" spans="1:12" ht="13.5">
      <c r="A291" s="195"/>
      <c r="B291" s="195"/>
      <c r="C291" s="195"/>
      <c r="D291" s="195"/>
      <c r="E291" s="195"/>
      <c r="F291" s="195"/>
      <c r="G291" s="195"/>
      <c r="H291" s="195"/>
      <c r="I291" s="195"/>
      <c r="J291" s="195"/>
      <c r="K291" s="195"/>
      <c r="L291" s="195"/>
    </row>
    <row r="292" spans="1:12" ht="13.5">
      <c r="A292" s="195"/>
      <c r="B292" s="195"/>
      <c r="C292" s="195"/>
      <c r="D292" s="195"/>
      <c r="E292" s="195"/>
      <c r="F292" s="195"/>
      <c r="G292" s="195"/>
      <c r="H292" s="195"/>
      <c r="I292" s="195"/>
      <c r="J292" s="195"/>
      <c r="K292" s="195"/>
      <c r="L292" s="195"/>
    </row>
    <row r="293" spans="1:12" ht="13.5">
      <c r="A293" s="195"/>
      <c r="B293" s="195"/>
      <c r="C293" s="195"/>
      <c r="D293" s="195"/>
      <c r="E293" s="195"/>
      <c r="F293" s="195"/>
      <c r="G293" s="195"/>
      <c r="H293" s="195"/>
      <c r="I293" s="195"/>
      <c r="J293" s="195"/>
      <c r="K293" s="195"/>
      <c r="L293" s="195"/>
    </row>
    <row r="294" spans="1:12" ht="13.5">
      <c r="A294" s="195"/>
      <c r="B294" s="195"/>
      <c r="C294" s="195"/>
      <c r="D294" s="195"/>
      <c r="E294" s="195"/>
      <c r="F294" s="195"/>
      <c r="G294" s="195"/>
      <c r="H294" s="195"/>
      <c r="I294" s="195"/>
      <c r="J294" s="195"/>
      <c r="K294" s="195"/>
      <c r="L294" s="195"/>
    </row>
    <row r="295" spans="1:12" ht="13.5">
      <c r="A295" s="195"/>
      <c r="B295" s="195"/>
      <c r="C295" s="195"/>
      <c r="D295" s="195"/>
      <c r="E295" s="195"/>
      <c r="F295" s="195"/>
      <c r="G295" s="195"/>
      <c r="H295" s="195"/>
      <c r="I295" s="195"/>
      <c r="J295" s="195"/>
      <c r="K295" s="195"/>
      <c r="L295" s="195"/>
    </row>
    <row r="296" spans="1:12" ht="13.5">
      <c r="A296" s="195"/>
      <c r="B296" s="195"/>
      <c r="C296" s="195"/>
      <c r="D296" s="195"/>
      <c r="E296" s="195"/>
      <c r="F296" s="195"/>
      <c r="G296" s="195"/>
      <c r="H296" s="195"/>
      <c r="I296" s="195"/>
      <c r="J296" s="195"/>
      <c r="K296" s="195"/>
      <c r="L296" s="195"/>
    </row>
    <row r="297" spans="1:12" ht="13.5">
      <c r="A297" s="195"/>
      <c r="B297" s="195"/>
      <c r="C297" s="195"/>
      <c r="D297" s="195"/>
      <c r="E297" s="195"/>
      <c r="F297" s="195"/>
      <c r="G297" s="195"/>
      <c r="H297" s="195"/>
      <c r="I297" s="195"/>
      <c r="J297" s="195"/>
      <c r="K297" s="195"/>
      <c r="L297" s="195"/>
    </row>
    <row r="298" spans="1:12" ht="13.5">
      <c r="A298" s="195"/>
      <c r="B298" s="195"/>
      <c r="C298" s="195"/>
      <c r="D298" s="195"/>
      <c r="E298" s="195"/>
      <c r="F298" s="195"/>
      <c r="G298" s="195"/>
      <c r="H298" s="195"/>
      <c r="I298" s="195"/>
      <c r="J298" s="195"/>
      <c r="K298" s="195"/>
      <c r="L298" s="195"/>
    </row>
    <row r="299" spans="1:12" ht="13.5">
      <c r="A299" s="195"/>
      <c r="B299" s="195"/>
      <c r="C299" s="195"/>
      <c r="D299" s="195"/>
      <c r="E299" s="195"/>
      <c r="F299" s="195"/>
      <c r="G299" s="195"/>
      <c r="H299" s="195"/>
      <c r="I299" s="195"/>
      <c r="J299" s="195"/>
      <c r="K299" s="195"/>
      <c r="L299" s="195"/>
    </row>
    <row r="300" spans="1:12" ht="13.5">
      <c r="A300" s="195"/>
      <c r="B300" s="195"/>
      <c r="C300" s="195"/>
      <c r="D300" s="195"/>
      <c r="E300" s="195"/>
      <c r="F300" s="195"/>
      <c r="G300" s="195"/>
      <c r="H300" s="195"/>
      <c r="I300" s="195"/>
      <c r="J300" s="195"/>
      <c r="K300" s="195"/>
      <c r="L300" s="195"/>
    </row>
    <row r="301" spans="1:12" ht="13.5">
      <c r="A301" s="195"/>
      <c r="B301" s="195"/>
      <c r="C301" s="195"/>
      <c r="D301" s="195"/>
      <c r="E301" s="195"/>
      <c r="F301" s="195"/>
      <c r="G301" s="195"/>
      <c r="H301" s="195"/>
      <c r="I301" s="195"/>
      <c r="J301" s="195"/>
      <c r="K301" s="195"/>
      <c r="L301" s="195"/>
    </row>
    <row r="302" spans="1:12" ht="13.5">
      <c r="A302" s="195"/>
      <c r="B302" s="195"/>
      <c r="C302" s="195"/>
      <c r="D302" s="195"/>
      <c r="E302" s="195"/>
      <c r="F302" s="195"/>
      <c r="G302" s="195"/>
      <c r="H302" s="195"/>
      <c r="I302" s="195"/>
      <c r="J302" s="195"/>
      <c r="K302" s="195"/>
      <c r="L302" s="195"/>
    </row>
    <row r="303" spans="1:12" ht="13.5">
      <c r="A303" s="195"/>
      <c r="B303" s="195"/>
      <c r="C303" s="195"/>
      <c r="D303" s="195"/>
      <c r="E303" s="195"/>
      <c r="F303" s="195"/>
      <c r="G303" s="195"/>
      <c r="H303" s="195"/>
      <c r="I303" s="195"/>
      <c r="J303" s="195"/>
      <c r="K303" s="195"/>
      <c r="L303" s="195"/>
    </row>
    <row r="304" spans="1:12" ht="13.5">
      <c r="A304" s="195"/>
      <c r="B304" s="195"/>
      <c r="C304" s="195"/>
      <c r="D304" s="195"/>
      <c r="E304" s="195"/>
      <c r="F304" s="195"/>
      <c r="G304" s="195"/>
      <c r="H304" s="195"/>
      <c r="I304" s="195"/>
      <c r="J304" s="195"/>
      <c r="K304" s="195"/>
      <c r="L304" s="195"/>
    </row>
    <row r="305" spans="1:12" ht="13.5">
      <c r="A305" s="195"/>
      <c r="B305" s="195"/>
      <c r="C305" s="195"/>
      <c r="D305" s="195"/>
      <c r="E305" s="195"/>
      <c r="F305" s="195"/>
      <c r="G305" s="195"/>
      <c r="H305" s="195"/>
      <c r="I305" s="195"/>
      <c r="J305" s="195"/>
      <c r="K305" s="195"/>
      <c r="L305" s="195"/>
    </row>
    <row r="306" spans="1:12" ht="13.5">
      <c r="A306" s="195"/>
      <c r="B306" s="195"/>
      <c r="C306" s="195"/>
      <c r="D306" s="195"/>
      <c r="E306" s="195"/>
      <c r="F306" s="195"/>
      <c r="G306" s="195"/>
      <c r="H306" s="195"/>
      <c r="I306" s="195"/>
      <c r="J306" s="195"/>
      <c r="K306" s="195"/>
      <c r="L306" s="195"/>
    </row>
    <row r="307" spans="1:12" ht="13.5">
      <c r="A307" s="195"/>
      <c r="B307" s="195"/>
      <c r="C307" s="195"/>
      <c r="D307" s="195"/>
      <c r="E307" s="195"/>
      <c r="F307" s="195"/>
      <c r="G307" s="195"/>
      <c r="H307" s="195"/>
      <c r="I307" s="195"/>
      <c r="J307" s="195"/>
      <c r="K307" s="195"/>
      <c r="L307" s="195"/>
    </row>
    <row r="308" spans="1:12" ht="13.5">
      <c r="A308" s="195"/>
      <c r="B308" s="195"/>
      <c r="C308" s="195"/>
      <c r="D308" s="195"/>
      <c r="E308" s="195"/>
      <c r="F308" s="195"/>
      <c r="G308" s="195"/>
      <c r="H308" s="195"/>
      <c r="I308" s="195"/>
      <c r="J308" s="195"/>
      <c r="K308" s="195"/>
      <c r="L308" s="195"/>
    </row>
    <row r="309" spans="1:12" ht="13.5">
      <c r="A309" s="195"/>
      <c r="B309" s="195"/>
      <c r="C309" s="195"/>
      <c r="D309" s="195"/>
      <c r="E309" s="195"/>
      <c r="F309" s="195"/>
      <c r="G309" s="195"/>
      <c r="H309" s="195"/>
      <c r="I309" s="195"/>
      <c r="J309" s="195"/>
      <c r="K309" s="195"/>
      <c r="L309" s="195"/>
    </row>
    <row r="310" spans="1:12" ht="13.5">
      <c r="A310" s="195"/>
      <c r="B310" s="195"/>
      <c r="C310" s="195"/>
      <c r="D310" s="195"/>
      <c r="E310" s="195"/>
      <c r="F310" s="195"/>
      <c r="G310" s="195"/>
      <c r="H310" s="195"/>
      <c r="I310" s="195"/>
      <c r="J310" s="195"/>
      <c r="K310" s="195"/>
      <c r="L310" s="195"/>
    </row>
    <row r="311" spans="1:12" ht="13.5">
      <c r="A311" s="195"/>
      <c r="B311" s="195"/>
      <c r="C311" s="195"/>
      <c r="D311" s="195"/>
      <c r="E311" s="195"/>
      <c r="F311" s="195"/>
      <c r="G311" s="195"/>
      <c r="H311" s="195"/>
      <c r="I311" s="195"/>
      <c r="J311" s="195"/>
      <c r="K311" s="195"/>
      <c r="L311" s="195"/>
    </row>
    <row r="65520" ht="13.5">
      <c r="C65520" s="196" t="e">
        <f>((C65516/C65503)-1)*100</f>
        <v>#DIV/0!</v>
      </c>
    </row>
  </sheetData>
  <sheetProtection/>
  <mergeCells count="17">
    <mergeCell ref="A25:A27"/>
    <mergeCell ref="P9:P11"/>
    <mergeCell ref="F9:F11"/>
    <mergeCell ref="C7:F8"/>
    <mergeCell ref="N9:N11"/>
    <mergeCell ref="G7:N8"/>
    <mergeCell ref="M9:M11"/>
    <mergeCell ref="O1:P1"/>
    <mergeCell ref="A4:P5"/>
    <mergeCell ref="O7:P7"/>
    <mergeCell ref="A12:A23"/>
    <mergeCell ref="A9:B9"/>
    <mergeCell ref="G9:I9"/>
    <mergeCell ref="C9:C11"/>
    <mergeCell ref="D9:D11"/>
    <mergeCell ref="E9:E11"/>
    <mergeCell ref="O9:O11"/>
  </mergeCells>
  <conditionalFormatting sqref="A33:B33 Q33:IV33 A36:B36 Q36:IV36">
    <cfRule type="cellIs" priority="1" dxfId="0" operator="lessThan" stopIfTrue="1">
      <formula>0</formula>
    </cfRule>
  </conditionalFormatting>
  <conditionalFormatting sqref="C32:P36"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hyperlinks>
    <hyperlink ref="O1:P1" location="INDICE!A1" display="Volver al Indice"/>
  </hyperlinks>
  <printOptions/>
  <pageMargins left="0.2" right="0.03937007874015748" top="0.29" bottom="0.11811023622047245" header="0.07874015748031496" footer="0.07874015748031496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1:I15"/>
  <sheetViews>
    <sheetView showGridLines="0" zoomScale="98" zoomScaleNormal="98" workbookViewId="0" topLeftCell="A1">
      <pane xSplit="14715" topLeftCell="J1" activePane="topLeft" state="split"/>
      <selection pane="topLeft" activeCell="H1" sqref="H1:I1"/>
      <selection pane="topRight" activeCell="J1" sqref="J1"/>
    </sheetView>
  </sheetViews>
  <sheetFormatPr defaultColWidth="9.140625" defaultRowHeight="12.75"/>
  <cols>
    <col min="1" max="1" width="14.8515625" style="197" customWidth="1"/>
    <col min="2" max="2" width="10.28125" style="197" customWidth="1"/>
    <col min="3" max="3" width="9.00390625" style="197" customWidth="1"/>
    <col min="4" max="4" width="11.421875" style="197" customWidth="1"/>
    <col min="5" max="5" width="7.421875" style="197" customWidth="1"/>
    <col min="6" max="6" width="11.28125" style="197" customWidth="1"/>
    <col min="7" max="7" width="8.8515625" style="197" customWidth="1"/>
    <col min="8" max="8" width="10.28125" style="197" customWidth="1"/>
    <col min="9" max="9" width="7.28125" style="197" customWidth="1"/>
    <col min="10" max="16384" width="9.140625" style="197" customWidth="1"/>
  </cols>
  <sheetData>
    <row r="1" spans="8:9" ht="18.75" thickBot="1">
      <c r="H1" s="844" t="s">
        <v>0</v>
      </c>
      <c r="I1" s="845"/>
    </row>
    <row r="2" ht="3" customHeight="1" thickBot="1"/>
    <row r="3" spans="1:9" ht="30" customHeight="1" thickBot="1">
      <c r="A3" s="853" t="s">
        <v>37</v>
      </c>
      <c r="B3" s="854"/>
      <c r="C3" s="854"/>
      <c r="D3" s="854"/>
      <c r="E3" s="854"/>
      <c r="F3" s="854"/>
      <c r="G3" s="854"/>
      <c r="H3" s="854"/>
      <c r="I3" s="855"/>
    </row>
    <row r="4" spans="1:9" ht="14.25" thickBot="1">
      <c r="A4" s="851" t="s">
        <v>38</v>
      </c>
      <c r="B4" s="846" t="s">
        <v>39</v>
      </c>
      <c r="C4" s="847"/>
      <c r="D4" s="848"/>
      <c r="E4" s="849"/>
      <c r="F4" s="847" t="s">
        <v>40</v>
      </c>
      <c r="G4" s="847"/>
      <c r="H4" s="847"/>
      <c r="I4" s="850"/>
    </row>
    <row r="5" spans="1:9" s="201" customFormat="1" ht="26.25" thickBot="1">
      <c r="A5" s="852"/>
      <c r="B5" s="198" t="s">
        <v>41</v>
      </c>
      <c r="C5" s="199" t="s">
        <v>42</v>
      </c>
      <c r="D5" s="198" t="s">
        <v>43</v>
      </c>
      <c r="E5" s="199" t="s">
        <v>44</v>
      </c>
      <c r="F5" s="198" t="s">
        <v>45</v>
      </c>
      <c r="G5" s="199" t="s">
        <v>42</v>
      </c>
      <c r="H5" s="198" t="s">
        <v>46</v>
      </c>
      <c r="I5" s="200" t="s">
        <v>44</v>
      </c>
    </row>
    <row r="6" spans="1:9" s="206" customFormat="1" ht="16.5" customHeight="1">
      <c r="A6" s="202" t="s">
        <v>4</v>
      </c>
      <c r="B6" s="203">
        <f>SUM(B7:B13)</f>
        <v>1009177</v>
      </c>
      <c r="C6" s="204">
        <f>(B6/$B$6)</f>
        <v>1</v>
      </c>
      <c r="D6" s="203">
        <f>SUM(D7:D13)</f>
        <v>755671</v>
      </c>
      <c r="E6" s="205">
        <f aca="true" t="shared" si="0" ref="E6:E13">(B6/D6-1)*100</f>
        <v>33.54713890039449</v>
      </c>
      <c r="F6" s="203">
        <f>SUM(F7:F13)</f>
        <v>4039415</v>
      </c>
      <c r="G6" s="204">
        <f aca="true" t="shared" si="1" ref="G6:G13">(F6/$F$6)</f>
        <v>1</v>
      </c>
      <c r="H6" s="203">
        <f>SUM(H7:H13)</f>
        <v>2901718</v>
      </c>
      <c r="I6" s="205">
        <f aca="true" t="shared" si="2" ref="I6:I13">(F6/H6-1)*100</f>
        <v>39.207703849926155</v>
      </c>
    </row>
    <row r="7" spans="1:9" s="206" customFormat="1" ht="16.5" customHeight="1">
      <c r="A7" s="207" t="s">
        <v>47</v>
      </c>
      <c r="B7" s="208">
        <v>370948</v>
      </c>
      <c r="C7" s="209">
        <f aca="true" t="shared" si="3" ref="C7:C13">B7/$B$6</f>
        <v>0.3675747663690314</v>
      </c>
      <c r="D7" s="208">
        <v>266368</v>
      </c>
      <c r="E7" s="210">
        <f t="shared" si="0"/>
        <v>39.26147284959154</v>
      </c>
      <c r="F7" s="208">
        <v>1449198</v>
      </c>
      <c r="G7" s="209">
        <f t="shared" si="1"/>
        <v>0.3587643260224562</v>
      </c>
      <c r="H7" s="208">
        <v>1111616</v>
      </c>
      <c r="I7" s="211">
        <f t="shared" si="2"/>
        <v>30.36858051701308</v>
      </c>
    </row>
    <row r="8" spans="1:9" s="206" customFormat="1" ht="16.5" customHeight="1">
      <c r="A8" s="207" t="s">
        <v>48</v>
      </c>
      <c r="B8" s="208">
        <v>222546</v>
      </c>
      <c r="C8" s="209">
        <f t="shared" si="3"/>
        <v>0.22052226715432477</v>
      </c>
      <c r="D8" s="208">
        <v>87390</v>
      </c>
      <c r="E8" s="211">
        <f t="shared" si="0"/>
        <v>154.65842773772744</v>
      </c>
      <c r="F8" s="208">
        <v>858161</v>
      </c>
      <c r="G8" s="209">
        <f t="shared" si="1"/>
        <v>0.21244685183374326</v>
      </c>
      <c r="H8" s="208">
        <v>288849</v>
      </c>
      <c r="I8" s="211">
        <f t="shared" si="2"/>
        <v>197.09675297473765</v>
      </c>
    </row>
    <row r="9" spans="1:9" s="206" customFormat="1" ht="16.5" customHeight="1">
      <c r="A9" s="207" t="s">
        <v>49</v>
      </c>
      <c r="B9" s="208">
        <v>166707</v>
      </c>
      <c r="C9" s="209">
        <f t="shared" si="3"/>
        <v>0.1651910418093159</v>
      </c>
      <c r="D9" s="208">
        <v>157784</v>
      </c>
      <c r="E9" s="210">
        <f t="shared" si="0"/>
        <v>5.655199513258635</v>
      </c>
      <c r="F9" s="208">
        <v>675534</v>
      </c>
      <c r="G9" s="209">
        <f t="shared" si="1"/>
        <v>0.16723560218496986</v>
      </c>
      <c r="H9" s="208">
        <v>582723</v>
      </c>
      <c r="I9" s="211">
        <f t="shared" si="2"/>
        <v>15.927121462513071</v>
      </c>
    </row>
    <row r="10" spans="1:9" s="206" customFormat="1" ht="16.5" customHeight="1">
      <c r="A10" s="207" t="s">
        <v>50</v>
      </c>
      <c r="B10" s="208">
        <v>144540</v>
      </c>
      <c r="C10" s="209">
        <f t="shared" si="3"/>
        <v>0.14322561849903437</v>
      </c>
      <c r="D10" s="208">
        <v>140956</v>
      </c>
      <c r="E10" s="210">
        <f t="shared" si="0"/>
        <v>2.542637418768967</v>
      </c>
      <c r="F10" s="208">
        <v>629366</v>
      </c>
      <c r="G10" s="209">
        <f t="shared" si="1"/>
        <v>0.15580622441615927</v>
      </c>
      <c r="H10" s="208">
        <v>514366</v>
      </c>
      <c r="I10" s="211">
        <f t="shared" si="2"/>
        <v>22.357620838080283</v>
      </c>
    </row>
    <row r="11" spans="1:9" s="206" customFormat="1" ht="16.5" customHeight="1">
      <c r="A11" s="207" t="s">
        <v>51</v>
      </c>
      <c r="B11" s="208">
        <v>67389</v>
      </c>
      <c r="C11" s="209">
        <f t="shared" si="3"/>
        <v>0.06677619485977188</v>
      </c>
      <c r="D11" s="208">
        <v>68141</v>
      </c>
      <c r="E11" s="210">
        <f t="shared" si="0"/>
        <v>-1.103594018285614</v>
      </c>
      <c r="F11" s="208">
        <v>270996</v>
      </c>
      <c r="G11" s="209">
        <f t="shared" si="1"/>
        <v>0.06708793228722476</v>
      </c>
      <c r="H11" s="208">
        <v>272790</v>
      </c>
      <c r="I11" s="211">
        <f t="shared" si="2"/>
        <v>-0.6576487407896181</v>
      </c>
    </row>
    <row r="12" spans="1:9" s="206" customFormat="1" ht="16.5" customHeight="1">
      <c r="A12" s="207" t="s">
        <v>52</v>
      </c>
      <c r="B12" s="208">
        <v>24059</v>
      </c>
      <c r="C12" s="209">
        <f t="shared" si="3"/>
        <v>0.023840218316509395</v>
      </c>
      <c r="D12" s="208">
        <v>22192</v>
      </c>
      <c r="E12" s="211">
        <f t="shared" si="0"/>
        <v>8.412941600576795</v>
      </c>
      <c r="F12" s="208">
        <v>99569</v>
      </c>
      <c r="G12" s="209">
        <f t="shared" si="1"/>
        <v>0.02464936135554282</v>
      </c>
      <c r="H12" s="208">
        <v>86640</v>
      </c>
      <c r="I12" s="211">
        <f t="shared" si="2"/>
        <v>14.922668513388725</v>
      </c>
    </row>
    <row r="13" spans="1:9" s="206" customFormat="1" ht="16.5" customHeight="1" thickBot="1">
      <c r="A13" s="212" t="s">
        <v>53</v>
      </c>
      <c r="B13" s="213">
        <v>12988</v>
      </c>
      <c r="C13" s="214">
        <f t="shared" si="3"/>
        <v>0.012869892992012303</v>
      </c>
      <c r="D13" s="213">
        <v>12840</v>
      </c>
      <c r="E13" s="215">
        <f t="shared" si="0"/>
        <v>1.1526479750778806</v>
      </c>
      <c r="F13" s="213">
        <v>56591</v>
      </c>
      <c r="G13" s="214">
        <f t="shared" si="1"/>
        <v>0.014009701899903823</v>
      </c>
      <c r="H13" s="213">
        <v>44734</v>
      </c>
      <c r="I13" s="216">
        <f t="shared" si="2"/>
        <v>26.505566235972644</v>
      </c>
    </row>
    <row r="14" s="218" customFormat="1" ht="14.25">
      <c r="A14" s="217" t="s">
        <v>54</v>
      </c>
    </row>
    <row r="15" ht="14.25">
      <c r="A15" s="217" t="s">
        <v>55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14:I65536 E14:E65536 I3:I5 E3:E5">
    <cfRule type="cellIs" priority="1" dxfId="0" operator="lessThan" stopIfTrue="1">
      <formula>0</formula>
    </cfRule>
  </conditionalFormatting>
  <conditionalFormatting sqref="I6:I13 E6:E13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43" right="0.39" top="1.71" bottom="1" header="0.5" footer="0.5"/>
  <pageSetup horizontalDpi="600" verticalDpi="600" orientation="landscape" scale="12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="95" zoomScaleNormal="95" zoomScalePageLayoutView="0" workbookViewId="0" topLeftCell="A1">
      <pane xSplit="14190" topLeftCell="J1" activePane="topLeft" state="split"/>
      <selection pane="topLeft" activeCell="K12" sqref="K12"/>
      <selection pane="topRight" activeCell="J1" sqref="J1"/>
    </sheetView>
  </sheetViews>
  <sheetFormatPr defaultColWidth="9.140625" defaultRowHeight="12.75"/>
  <cols>
    <col min="1" max="1" width="16.140625" style="219" customWidth="1"/>
    <col min="2" max="2" width="11.00390625" style="219" customWidth="1"/>
    <col min="3" max="3" width="10.421875" style="219" customWidth="1"/>
    <col min="4" max="4" width="10.7109375" style="219" customWidth="1"/>
    <col min="5" max="5" width="8.28125" style="219" customWidth="1"/>
    <col min="6" max="6" width="10.57421875" style="219" customWidth="1"/>
    <col min="7" max="7" width="9.28125" style="219" customWidth="1"/>
    <col min="8" max="8" width="10.7109375" style="219" customWidth="1"/>
    <col min="9" max="9" width="7.421875" style="219" customWidth="1"/>
    <col min="10" max="16384" width="9.140625" style="219" customWidth="1"/>
  </cols>
  <sheetData>
    <row r="1" spans="8:9" ht="18.75" thickBot="1">
      <c r="H1" s="844" t="s">
        <v>0</v>
      </c>
      <c r="I1" s="845"/>
    </row>
    <row r="2" ht="3" customHeight="1" thickBot="1"/>
    <row r="3" spans="1:9" ht="26.25" customHeight="1" thickBot="1" thickTop="1">
      <c r="A3" s="859" t="s">
        <v>56</v>
      </c>
      <c r="B3" s="860"/>
      <c r="C3" s="860"/>
      <c r="D3" s="860"/>
      <c r="E3" s="860"/>
      <c r="F3" s="860"/>
      <c r="G3" s="860"/>
      <c r="H3" s="860"/>
      <c r="I3" s="861"/>
    </row>
    <row r="4" spans="1:9" ht="14.25" thickBot="1">
      <c r="A4" s="857" t="s">
        <v>38</v>
      </c>
      <c r="B4" s="846" t="s">
        <v>39</v>
      </c>
      <c r="C4" s="847"/>
      <c r="D4" s="848"/>
      <c r="E4" s="849"/>
      <c r="F4" s="847" t="s">
        <v>40</v>
      </c>
      <c r="G4" s="847"/>
      <c r="H4" s="847"/>
      <c r="I4" s="856"/>
    </row>
    <row r="5" spans="1:9" s="221" customFormat="1" ht="33.75" customHeight="1" thickBot="1">
      <c r="A5" s="858"/>
      <c r="B5" s="198" t="s">
        <v>41</v>
      </c>
      <c r="C5" s="199" t="s">
        <v>42</v>
      </c>
      <c r="D5" s="198" t="s">
        <v>43</v>
      </c>
      <c r="E5" s="199" t="s">
        <v>44</v>
      </c>
      <c r="F5" s="198" t="s">
        <v>45</v>
      </c>
      <c r="G5" s="199" t="s">
        <v>42</v>
      </c>
      <c r="H5" s="198" t="s">
        <v>46</v>
      </c>
      <c r="I5" s="220" t="s">
        <v>44</v>
      </c>
    </row>
    <row r="6" spans="1:9" s="228" customFormat="1" ht="16.5" customHeight="1" thickBot="1">
      <c r="A6" s="222" t="s">
        <v>4</v>
      </c>
      <c r="B6" s="223">
        <f>SUM(B7:B21)</f>
        <v>7568.260999999999</v>
      </c>
      <c r="C6" s="224">
        <f>(B6/$B$6)</f>
        <v>1</v>
      </c>
      <c r="D6" s="223">
        <f>SUM(D7:D21)</f>
        <v>7651.129000000002</v>
      </c>
      <c r="E6" s="225">
        <f>(B6/D6-1)*100</f>
        <v>-1.0830819869852237</v>
      </c>
      <c r="F6" s="223">
        <f>SUM(F7:F21)</f>
        <v>31622.695000000007</v>
      </c>
      <c r="G6" s="226">
        <f>(F6/$F$6)*100</f>
        <v>100</v>
      </c>
      <c r="H6" s="223">
        <f>SUM(H7:H21)</f>
        <v>30329.624999999993</v>
      </c>
      <c r="I6" s="227">
        <f>(F6/H6-1)*100</f>
        <v>4.263389342927959</v>
      </c>
    </row>
    <row r="7" spans="1:9" s="234" customFormat="1" ht="16.5" customHeight="1" thickTop="1">
      <c r="A7" s="229" t="s">
        <v>57</v>
      </c>
      <c r="B7" s="230">
        <v>1603.0539999999999</v>
      </c>
      <c r="C7" s="231">
        <f aca="true" t="shared" si="0" ref="C7:C21">B7/$B$6</f>
        <v>0.2118127268602391</v>
      </c>
      <c r="D7" s="230">
        <v>1625.6570000000004</v>
      </c>
      <c r="E7" s="232">
        <f>(B7/D7-1)*100</f>
        <v>-1.3903917000942068</v>
      </c>
      <c r="F7" s="230">
        <v>6303.046000000002</v>
      </c>
      <c r="G7" s="231">
        <f aca="true" t="shared" si="1" ref="G7:G21">(F7/$F$6)</f>
        <v>0.19932032990863052</v>
      </c>
      <c r="H7" s="230">
        <v>6206.550999999997</v>
      </c>
      <c r="I7" s="233">
        <f>(F7/H7-1)*100</f>
        <v>1.5547282218418168</v>
      </c>
    </row>
    <row r="8" spans="1:9" s="234" customFormat="1" ht="16.5" customHeight="1">
      <c r="A8" s="229" t="s">
        <v>47</v>
      </c>
      <c r="B8" s="230">
        <v>1214.949</v>
      </c>
      <c r="C8" s="231">
        <f t="shared" si="0"/>
        <v>0.16053212224049887</v>
      </c>
      <c r="D8" s="230">
        <v>951.435</v>
      </c>
      <c r="E8" s="232">
        <f>(B8/D8-1)*100</f>
        <v>27.696479528291484</v>
      </c>
      <c r="F8" s="230">
        <v>4704.449</v>
      </c>
      <c r="G8" s="231">
        <f t="shared" si="1"/>
        <v>0.14876812365296502</v>
      </c>
      <c r="H8" s="230">
        <v>3941.4739999999997</v>
      </c>
      <c r="I8" s="233">
        <f>(F8/H8-1)*100</f>
        <v>19.357605809400248</v>
      </c>
    </row>
    <row r="9" spans="1:9" s="234" customFormat="1" ht="16.5" customHeight="1">
      <c r="A9" s="229" t="s">
        <v>58</v>
      </c>
      <c r="B9" s="230">
        <v>986.4830000000002</v>
      </c>
      <c r="C9" s="231">
        <f t="shared" si="0"/>
        <v>0.13034473837516972</v>
      </c>
      <c r="D9" s="230">
        <v>744.385</v>
      </c>
      <c r="E9" s="232">
        <f>(B9/D9-1)*100</f>
        <v>32.5232238693687</v>
      </c>
      <c r="F9" s="230">
        <v>3386.8379999999993</v>
      </c>
      <c r="G9" s="231">
        <f t="shared" si="1"/>
        <v>0.10710149783249019</v>
      </c>
      <c r="H9" s="230">
        <v>3341.6610000000005</v>
      </c>
      <c r="I9" s="233">
        <f>(F9/H9-1)*100</f>
        <v>1.351932467117356</v>
      </c>
    </row>
    <row r="10" spans="1:9" s="234" customFormat="1" ht="16.5" customHeight="1">
      <c r="A10" s="229" t="s">
        <v>50</v>
      </c>
      <c r="B10" s="230">
        <v>861.605</v>
      </c>
      <c r="C10" s="231">
        <f t="shared" si="0"/>
        <v>0.11384451461174505</v>
      </c>
      <c r="D10" s="230">
        <v>944.835</v>
      </c>
      <c r="E10" s="232">
        <f>(B10/D10-1)*100</f>
        <v>-8.808945477252639</v>
      </c>
      <c r="F10" s="230">
        <v>3740.125</v>
      </c>
      <c r="G10" s="231">
        <f t="shared" si="1"/>
        <v>0.11827344253865774</v>
      </c>
      <c r="H10" s="230">
        <v>3837.8970000000004</v>
      </c>
      <c r="I10" s="233">
        <f>(F10/H10-1)*100</f>
        <v>-2.547541010089649</v>
      </c>
    </row>
    <row r="11" spans="1:9" s="234" customFormat="1" ht="16.5" customHeight="1">
      <c r="A11" s="229" t="s">
        <v>59</v>
      </c>
      <c r="B11" s="230">
        <v>629.534</v>
      </c>
      <c r="C11" s="231">
        <f t="shared" si="0"/>
        <v>0.08318079939367844</v>
      </c>
      <c r="D11" s="230"/>
      <c r="E11" s="232"/>
      <c r="F11" s="230">
        <v>2533.081</v>
      </c>
      <c r="G11" s="231">
        <f t="shared" si="1"/>
        <v>0.08010326128117795</v>
      </c>
      <c r="H11" s="230"/>
      <c r="I11" s="233"/>
    </row>
    <row r="12" spans="1:9" s="234" customFormat="1" ht="16.5" customHeight="1">
      <c r="A12" s="229" t="s">
        <v>48</v>
      </c>
      <c r="B12" s="230">
        <v>516.9349999999989</v>
      </c>
      <c r="C12" s="231">
        <f t="shared" si="0"/>
        <v>0.06830300910605475</v>
      </c>
      <c r="D12" s="230">
        <v>292.347</v>
      </c>
      <c r="E12" s="232">
        <f aca="true" t="shared" si="2" ref="E12:E21">(B12/D12-1)*100</f>
        <v>76.82240625010654</v>
      </c>
      <c r="F12" s="230">
        <v>2132.048000000004</v>
      </c>
      <c r="G12" s="231">
        <f t="shared" si="1"/>
        <v>0.06742145158722251</v>
      </c>
      <c r="H12" s="230">
        <v>1044.9109999999978</v>
      </c>
      <c r="I12" s="233">
        <f aca="true" t="shared" si="3" ref="I12:I21">(F12/H12-1)*100</f>
        <v>104.04110972130721</v>
      </c>
    </row>
    <row r="13" spans="1:9" s="234" customFormat="1" ht="16.5" customHeight="1">
      <c r="A13" s="229" t="s">
        <v>60</v>
      </c>
      <c r="B13" s="230">
        <v>512.287</v>
      </c>
      <c r="C13" s="231">
        <f t="shared" si="0"/>
        <v>0.06768886538136042</v>
      </c>
      <c r="D13" s="230">
        <v>605.675</v>
      </c>
      <c r="E13" s="232">
        <f t="shared" si="2"/>
        <v>-15.418830230734294</v>
      </c>
      <c r="F13" s="230">
        <v>2733.1</v>
      </c>
      <c r="G13" s="231">
        <f t="shared" si="1"/>
        <v>0.08642843375619944</v>
      </c>
      <c r="H13" s="230">
        <v>2404.081999999999</v>
      </c>
      <c r="I13" s="233">
        <f t="shared" si="3"/>
        <v>13.685806058196071</v>
      </c>
    </row>
    <row r="14" spans="1:9" s="234" customFormat="1" ht="16.5" customHeight="1">
      <c r="A14" s="229" t="s">
        <v>49</v>
      </c>
      <c r="B14" s="230">
        <v>313.543</v>
      </c>
      <c r="C14" s="231">
        <f t="shared" si="0"/>
        <v>0.04142867165918301</v>
      </c>
      <c r="D14" s="230">
        <v>400.9479999999999</v>
      </c>
      <c r="E14" s="232">
        <f t="shared" si="2"/>
        <v>-21.799584983588883</v>
      </c>
      <c r="F14" s="230">
        <v>1277.5529999999999</v>
      </c>
      <c r="G14" s="231">
        <f t="shared" si="1"/>
        <v>0.04039987736655588</v>
      </c>
      <c r="H14" s="230">
        <v>1434.1809999999996</v>
      </c>
      <c r="I14" s="233">
        <f t="shared" si="3"/>
        <v>-10.921076210046</v>
      </c>
    </row>
    <row r="15" spans="1:9" s="234" customFormat="1" ht="16.5" customHeight="1">
      <c r="A15" s="229" t="s">
        <v>61</v>
      </c>
      <c r="B15" s="230">
        <v>240.2</v>
      </c>
      <c r="C15" s="231">
        <f t="shared" si="0"/>
        <v>0.03173780608253336</v>
      </c>
      <c r="D15" s="230">
        <v>125.6</v>
      </c>
      <c r="E15" s="232">
        <f t="shared" si="2"/>
        <v>91.24203821656052</v>
      </c>
      <c r="F15" s="230">
        <v>759.2</v>
      </c>
      <c r="G15" s="231">
        <f t="shared" si="1"/>
        <v>0.024008073948156534</v>
      </c>
      <c r="H15" s="230">
        <v>447.65</v>
      </c>
      <c r="I15" s="233">
        <f t="shared" si="3"/>
        <v>69.59678320116166</v>
      </c>
    </row>
    <row r="16" spans="1:9" s="234" customFormat="1" ht="16.5" customHeight="1">
      <c r="A16" s="229" t="s">
        <v>62</v>
      </c>
      <c r="B16" s="230">
        <v>218.79100000000003</v>
      </c>
      <c r="C16" s="231">
        <f t="shared" si="0"/>
        <v>0.028909018861796663</v>
      </c>
      <c r="D16" s="230">
        <v>295.88</v>
      </c>
      <c r="E16" s="232">
        <f t="shared" si="2"/>
        <v>-26.054143571718257</v>
      </c>
      <c r="F16" s="230">
        <v>1121.8979999999995</v>
      </c>
      <c r="G16" s="231">
        <f t="shared" si="1"/>
        <v>0.0354776213728779</v>
      </c>
      <c r="H16" s="230">
        <v>1353.18</v>
      </c>
      <c r="I16" s="233">
        <f t="shared" si="3"/>
        <v>-17.091739458165257</v>
      </c>
    </row>
    <row r="17" spans="1:9" s="234" customFormat="1" ht="16.5" customHeight="1">
      <c r="A17" s="229" t="s">
        <v>63</v>
      </c>
      <c r="B17" s="230">
        <v>201.69</v>
      </c>
      <c r="C17" s="231">
        <f t="shared" si="0"/>
        <v>0.026649450910849935</v>
      </c>
      <c r="D17" s="230">
        <v>476.47399999999993</v>
      </c>
      <c r="E17" s="232">
        <f t="shared" si="2"/>
        <v>-57.670303101533335</v>
      </c>
      <c r="F17" s="230">
        <v>933.1519999999999</v>
      </c>
      <c r="G17" s="231">
        <f t="shared" si="1"/>
        <v>0.029508933378385355</v>
      </c>
      <c r="H17" s="230">
        <v>1640.054</v>
      </c>
      <c r="I17" s="233">
        <f t="shared" si="3"/>
        <v>-43.10236126371449</v>
      </c>
    </row>
    <row r="18" spans="1:9" s="234" customFormat="1" ht="16.5" customHeight="1">
      <c r="A18" s="229" t="s">
        <v>51</v>
      </c>
      <c r="B18" s="230">
        <v>190.36199999999997</v>
      </c>
      <c r="C18" s="231">
        <f t="shared" si="0"/>
        <v>0.025152673778031705</v>
      </c>
      <c r="D18" s="230">
        <v>268.675</v>
      </c>
      <c r="E18" s="232">
        <f t="shared" si="2"/>
        <v>-29.147855215408967</v>
      </c>
      <c r="F18" s="230">
        <v>816.5860000000005</v>
      </c>
      <c r="G18" s="231">
        <f t="shared" si="1"/>
        <v>0.025822783289027082</v>
      </c>
      <c r="H18" s="230">
        <v>1078.86</v>
      </c>
      <c r="I18" s="233">
        <f t="shared" si="3"/>
        <v>-24.31029049181539</v>
      </c>
    </row>
    <row r="19" spans="1:9" s="234" customFormat="1" ht="16.5" customHeight="1">
      <c r="A19" s="229" t="s">
        <v>53</v>
      </c>
      <c r="B19" s="230">
        <v>49.32800000000002</v>
      </c>
      <c r="C19" s="231">
        <f t="shared" si="0"/>
        <v>0.006517745622144906</v>
      </c>
      <c r="D19" s="230">
        <v>164.04399999999995</v>
      </c>
      <c r="E19" s="232">
        <f t="shared" si="2"/>
        <v>-69.93001877545046</v>
      </c>
      <c r="F19" s="230">
        <v>196.91700000000003</v>
      </c>
      <c r="G19" s="231">
        <f t="shared" si="1"/>
        <v>0.0062270783688739995</v>
      </c>
      <c r="H19" s="230">
        <v>584.4729999999992</v>
      </c>
      <c r="I19" s="233">
        <f t="shared" si="3"/>
        <v>-66.30862332391739</v>
      </c>
    </row>
    <row r="20" spans="1:9" s="234" customFormat="1" ht="16.5" customHeight="1">
      <c r="A20" s="229" t="s">
        <v>64</v>
      </c>
      <c r="B20" s="230">
        <v>29.5</v>
      </c>
      <c r="C20" s="231">
        <f t="shared" si="0"/>
        <v>0.0038978571167141308</v>
      </c>
      <c r="D20" s="230">
        <v>441</v>
      </c>
      <c r="E20" s="232">
        <f t="shared" si="2"/>
        <v>-93.31065759637188</v>
      </c>
      <c r="F20" s="230">
        <v>902.04</v>
      </c>
      <c r="G20" s="231">
        <f t="shared" si="1"/>
        <v>0.028525083013955635</v>
      </c>
      <c r="H20" s="230">
        <v>1729.3969999999997</v>
      </c>
      <c r="I20" s="233">
        <f t="shared" si="3"/>
        <v>-47.84077918488351</v>
      </c>
    </row>
    <row r="21" spans="1:9" s="234" customFormat="1" ht="16.5" customHeight="1" thickBot="1">
      <c r="A21" s="235" t="s">
        <v>65</v>
      </c>
      <c r="B21" s="236">
        <v>0</v>
      </c>
      <c r="C21" s="237">
        <f t="shared" si="0"/>
        <v>0</v>
      </c>
      <c r="D21" s="236">
        <v>314.174</v>
      </c>
      <c r="E21" s="238">
        <f t="shared" si="2"/>
        <v>-100</v>
      </c>
      <c r="F21" s="236">
        <v>82.662</v>
      </c>
      <c r="G21" s="237">
        <f t="shared" si="1"/>
        <v>0.0026140087048241775</v>
      </c>
      <c r="H21" s="236">
        <v>1285.254</v>
      </c>
      <c r="I21" s="239">
        <f t="shared" si="3"/>
        <v>-93.56843083157104</v>
      </c>
    </row>
    <row r="22" ht="15" thickTop="1">
      <c r="A22" s="217" t="s">
        <v>66</v>
      </c>
    </row>
    <row r="23" ht="14.25">
      <c r="A23" s="217" t="s">
        <v>67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22:I65536 E22:E65536 I3:I5 E3:E5">
    <cfRule type="cellIs" priority="2" dxfId="0" operator="lessThan" stopIfTrue="1">
      <formula>0</formula>
    </cfRule>
  </conditionalFormatting>
  <conditionalFormatting sqref="E6:E21 I6:I21"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75" right="0.39" top="1.07" bottom="1" header="0.5" footer="0.5"/>
  <pageSetup horizontalDpi="600" verticalDpi="600" orientation="landscape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34"/>
  <sheetViews>
    <sheetView showGridLines="0" zoomScale="88" zoomScaleNormal="88" workbookViewId="0" topLeftCell="A1">
      <selection activeCell="A1" sqref="A1"/>
    </sheetView>
  </sheetViews>
  <sheetFormatPr defaultColWidth="9.140625" defaultRowHeight="12.75"/>
  <cols>
    <col min="1" max="1" width="19.00390625" style="240" customWidth="1"/>
    <col min="2" max="4" width="9.57421875" style="240" bestFit="1" customWidth="1"/>
    <col min="5" max="5" width="10.28125" style="240" bestFit="1" customWidth="1"/>
    <col min="6" max="6" width="9.57421875" style="240" bestFit="1" customWidth="1"/>
    <col min="7" max="7" width="9.421875" style="240" customWidth="1"/>
    <col min="8" max="8" width="9.57421875" style="240" bestFit="1" customWidth="1"/>
    <col min="9" max="9" width="9.28125" style="240" customWidth="1"/>
    <col min="10" max="11" width="11.57421875" style="240" bestFit="1" customWidth="1"/>
    <col min="12" max="12" width="11.421875" style="240" bestFit="1" customWidth="1"/>
    <col min="13" max="13" width="10.28125" style="240" bestFit="1" customWidth="1"/>
    <col min="14" max="14" width="11.57421875" style="240" bestFit="1" customWidth="1"/>
    <col min="15" max="15" width="11.140625" style="240" customWidth="1"/>
    <col min="16" max="16" width="11.421875" style="240" bestFit="1" customWidth="1"/>
    <col min="17" max="17" width="10.00390625" style="240" customWidth="1"/>
    <col min="18" max="16384" width="9.140625" style="240" customWidth="1"/>
  </cols>
  <sheetData>
    <row r="1" spans="16:17" ht="18.75" thickBot="1">
      <c r="P1" s="844" t="s">
        <v>0</v>
      </c>
      <c r="Q1" s="845"/>
    </row>
    <row r="2" ht="8.25" customHeight="1" thickBot="1"/>
    <row r="3" spans="1:17" ht="30" customHeight="1" thickBot="1">
      <c r="A3" s="862" t="s">
        <v>68</v>
      </c>
      <c r="B3" s="863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4"/>
    </row>
    <row r="4" spans="1:17" ht="15.75" customHeight="1" thickBot="1">
      <c r="A4" s="865" t="s">
        <v>69</v>
      </c>
      <c r="B4" s="878" t="s">
        <v>39</v>
      </c>
      <c r="C4" s="879"/>
      <c r="D4" s="879"/>
      <c r="E4" s="879"/>
      <c r="F4" s="879"/>
      <c r="G4" s="879"/>
      <c r="H4" s="879"/>
      <c r="I4" s="880"/>
      <c r="J4" s="881" t="s">
        <v>40</v>
      </c>
      <c r="K4" s="879"/>
      <c r="L4" s="879"/>
      <c r="M4" s="879"/>
      <c r="N4" s="879"/>
      <c r="O4" s="879"/>
      <c r="P4" s="879"/>
      <c r="Q4" s="880"/>
    </row>
    <row r="5" spans="1:17" s="241" customFormat="1" ht="26.25" customHeight="1">
      <c r="A5" s="866"/>
      <c r="B5" s="870" t="s">
        <v>41</v>
      </c>
      <c r="C5" s="871"/>
      <c r="D5" s="872"/>
      <c r="E5" s="868" t="s">
        <v>42</v>
      </c>
      <c r="F5" s="873" t="s">
        <v>70</v>
      </c>
      <c r="G5" s="871"/>
      <c r="H5" s="872"/>
      <c r="I5" s="876" t="s">
        <v>44</v>
      </c>
      <c r="J5" s="873" t="s">
        <v>45</v>
      </c>
      <c r="K5" s="871"/>
      <c r="L5" s="872"/>
      <c r="M5" s="868" t="s">
        <v>42</v>
      </c>
      <c r="N5" s="873" t="s">
        <v>46</v>
      </c>
      <c r="O5" s="871"/>
      <c r="P5" s="872"/>
      <c r="Q5" s="874" t="s">
        <v>44</v>
      </c>
    </row>
    <row r="6" spans="1:17" s="241" customFormat="1" ht="14.25" thickBot="1">
      <c r="A6" s="867"/>
      <c r="B6" s="242" t="s">
        <v>11</v>
      </c>
      <c r="C6" s="243" t="s">
        <v>12</v>
      </c>
      <c r="D6" s="243" t="s">
        <v>13</v>
      </c>
      <c r="E6" s="869"/>
      <c r="F6" s="244" t="s">
        <v>11</v>
      </c>
      <c r="G6" s="245" t="s">
        <v>12</v>
      </c>
      <c r="H6" s="245" t="s">
        <v>13</v>
      </c>
      <c r="I6" s="877"/>
      <c r="J6" s="246" t="s">
        <v>11</v>
      </c>
      <c r="K6" s="243" t="s">
        <v>12</v>
      </c>
      <c r="L6" s="243" t="s">
        <v>13</v>
      </c>
      <c r="M6" s="869"/>
      <c r="N6" s="244" t="s">
        <v>11</v>
      </c>
      <c r="O6" s="245" t="s">
        <v>12</v>
      </c>
      <c r="P6" s="245" t="s">
        <v>13</v>
      </c>
      <c r="Q6" s="875"/>
    </row>
    <row r="7" spans="1:17" s="252" customFormat="1" ht="18.75" customHeight="1" thickBot="1">
      <c r="A7" s="247" t="s">
        <v>4</v>
      </c>
      <c r="B7" s="248">
        <f>SUM(B8:B32)</f>
        <v>215471</v>
      </c>
      <c r="C7" s="249">
        <f>SUM(C8:C32)</f>
        <v>215500</v>
      </c>
      <c r="D7" s="249">
        <f aca="true" t="shared" si="0" ref="D7:D32">C7+B7</f>
        <v>430971</v>
      </c>
      <c r="E7" s="250">
        <f aca="true" t="shared" si="1" ref="E7:E32">(D7/$D$7)</f>
        <v>1</v>
      </c>
      <c r="F7" s="251">
        <f>SUM(F8:F32)</f>
        <v>211311</v>
      </c>
      <c r="G7" s="249">
        <f>SUM(G8:G32)</f>
        <v>206202</v>
      </c>
      <c r="H7" s="248">
        <f aca="true" t="shared" si="2" ref="H7:H32">G7+F7</f>
        <v>417513</v>
      </c>
      <c r="I7" s="250">
        <f aca="true" t="shared" si="3" ref="I7:I32">(D7/H7-1)</f>
        <v>0.032233726854014044</v>
      </c>
      <c r="J7" s="251">
        <f>SUM(J8:J32)</f>
        <v>952845</v>
      </c>
      <c r="K7" s="249">
        <f>SUM(K8:K32)</f>
        <v>882343</v>
      </c>
      <c r="L7" s="249">
        <f aca="true" t="shared" si="4" ref="L7:L32">K7+J7</f>
        <v>1835188</v>
      </c>
      <c r="M7" s="250">
        <f aca="true" t="shared" si="5" ref="M7:M32">(L7/$L$7)</f>
        <v>1</v>
      </c>
      <c r="N7" s="251">
        <f>SUM(N8:N32)</f>
        <v>885963</v>
      </c>
      <c r="O7" s="249">
        <f>SUM(O8:O32)</f>
        <v>816659</v>
      </c>
      <c r="P7" s="249">
        <f aca="true" t="shared" si="6" ref="P7:P32">O7+N7</f>
        <v>1702622</v>
      </c>
      <c r="Q7" s="250">
        <f aca="true" t="shared" si="7" ref="Q7:Q32">(L7/P7-1)</f>
        <v>0.07785991253490199</v>
      </c>
    </row>
    <row r="8" spans="1:17" ht="18.75" customHeight="1" thickTop="1">
      <c r="A8" s="253" t="s">
        <v>47</v>
      </c>
      <c r="B8" s="254">
        <v>76231</v>
      </c>
      <c r="C8" s="255">
        <v>80744</v>
      </c>
      <c r="D8" s="255">
        <f t="shared" si="0"/>
        <v>156975</v>
      </c>
      <c r="E8" s="256">
        <f t="shared" si="1"/>
        <v>0.3642356446257405</v>
      </c>
      <c r="F8" s="257">
        <v>73696</v>
      </c>
      <c r="G8" s="255">
        <v>80181</v>
      </c>
      <c r="H8" s="255">
        <f t="shared" si="2"/>
        <v>153877</v>
      </c>
      <c r="I8" s="256">
        <f t="shared" si="3"/>
        <v>0.02013296334085024</v>
      </c>
      <c r="J8" s="257">
        <v>337220</v>
      </c>
      <c r="K8" s="255">
        <v>336419</v>
      </c>
      <c r="L8" s="255">
        <f t="shared" si="4"/>
        <v>673639</v>
      </c>
      <c r="M8" s="256">
        <f t="shared" si="5"/>
        <v>0.3670681150922957</v>
      </c>
      <c r="N8" s="257">
        <v>321203</v>
      </c>
      <c r="O8" s="255">
        <v>328401</v>
      </c>
      <c r="P8" s="255">
        <f t="shared" si="6"/>
        <v>649604</v>
      </c>
      <c r="Q8" s="258">
        <f t="shared" si="7"/>
        <v>0.03699946428901302</v>
      </c>
    </row>
    <row r="9" spans="1:17" ht="18.75" customHeight="1">
      <c r="A9" s="259" t="s">
        <v>50</v>
      </c>
      <c r="B9" s="260">
        <v>16323</v>
      </c>
      <c r="C9" s="261">
        <v>17336</v>
      </c>
      <c r="D9" s="261">
        <f t="shared" si="0"/>
        <v>33659</v>
      </c>
      <c r="E9" s="262">
        <f t="shared" si="1"/>
        <v>0.07810038262435291</v>
      </c>
      <c r="F9" s="263">
        <v>17249</v>
      </c>
      <c r="G9" s="261">
        <v>17793</v>
      </c>
      <c r="H9" s="261">
        <f t="shared" si="2"/>
        <v>35042</v>
      </c>
      <c r="I9" s="262">
        <f t="shared" si="3"/>
        <v>-0.039466925403801145</v>
      </c>
      <c r="J9" s="263">
        <v>72577</v>
      </c>
      <c r="K9" s="261">
        <v>66890</v>
      </c>
      <c r="L9" s="261">
        <f t="shared" si="4"/>
        <v>139467</v>
      </c>
      <c r="M9" s="262">
        <f t="shared" si="5"/>
        <v>0.07599602874473896</v>
      </c>
      <c r="N9" s="263">
        <v>81700</v>
      </c>
      <c r="O9" s="261">
        <v>68598</v>
      </c>
      <c r="P9" s="261">
        <f t="shared" si="6"/>
        <v>150298</v>
      </c>
      <c r="Q9" s="264">
        <f t="shared" si="7"/>
        <v>-0.07206350051231558</v>
      </c>
    </row>
    <row r="10" spans="1:17" ht="18.75" customHeight="1">
      <c r="A10" s="259" t="s">
        <v>71</v>
      </c>
      <c r="B10" s="260">
        <v>15743</v>
      </c>
      <c r="C10" s="261">
        <v>15828</v>
      </c>
      <c r="D10" s="261">
        <f t="shared" si="0"/>
        <v>31571</v>
      </c>
      <c r="E10" s="262">
        <f t="shared" si="1"/>
        <v>0.07325550907137603</v>
      </c>
      <c r="F10" s="263">
        <v>15625</v>
      </c>
      <c r="G10" s="261">
        <v>15226</v>
      </c>
      <c r="H10" s="261">
        <f t="shared" si="2"/>
        <v>30851</v>
      </c>
      <c r="I10" s="262">
        <f t="shared" si="3"/>
        <v>0.02333797931995729</v>
      </c>
      <c r="J10" s="263">
        <v>68533</v>
      </c>
      <c r="K10" s="261">
        <v>62147</v>
      </c>
      <c r="L10" s="261">
        <f t="shared" si="4"/>
        <v>130680</v>
      </c>
      <c r="M10" s="262">
        <f t="shared" si="5"/>
        <v>0.07120796343480885</v>
      </c>
      <c r="N10" s="263">
        <v>64025</v>
      </c>
      <c r="O10" s="261">
        <v>58009</v>
      </c>
      <c r="P10" s="261">
        <f t="shared" si="6"/>
        <v>122034</v>
      </c>
      <c r="Q10" s="264">
        <f t="shared" si="7"/>
        <v>0.07084910762574359</v>
      </c>
    </row>
    <row r="11" spans="1:17" ht="18.75" customHeight="1">
      <c r="A11" s="259" t="s">
        <v>72</v>
      </c>
      <c r="B11" s="260">
        <v>14999</v>
      </c>
      <c r="C11" s="261">
        <v>15466</v>
      </c>
      <c r="D11" s="261">
        <f t="shared" si="0"/>
        <v>30465</v>
      </c>
      <c r="E11" s="262">
        <f t="shared" si="1"/>
        <v>0.07068921110701185</v>
      </c>
      <c r="F11" s="263">
        <v>17420</v>
      </c>
      <c r="G11" s="261">
        <v>17024</v>
      </c>
      <c r="H11" s="261">
        <f t="shared" si="2"/>
        <v>34444</v>
      </c>
      <c r="I11" s="262">
        <f t="shared" si="3"/>
        <v>-0.11552084543026364</v>
      </c>
      <c r="J11" s="263">
        <v>69828</v>
      </c>
      <c r="K11" s="261">
        <v>65244</v>
      </c>
      <c r="L11" s="261">
        <f t="shared" si="4"/>
        <v>135072</v>
      </c>
      <c r="M11" s="262">
        <f t="shared" si="5"/>
        <v>0.07360117873482172</v>
      </c>
      <c r="N11" s="263">
        <v>67473</v>
      </c>
      <c r="O11" s="261">
        <v>65381</v>
      </c>
      <c r="P11" s="261">
        <f t="shared" si="6"/>
        <v>132854</v>
      </c>
      <c r="Q11" s="264">
        <f t="shared" si="7"/>
        <v>0.01669501859183775</v>
      </c>
    </row>
    <row r="12" spans="1:17" ht="18.75" customHeight="1">
      <c r="A12" s="259" t="s">
        <v>48</v>
      </c>
      <c r="B12" s="260">
        <v>10761</v>
      </c>
      <c r="C12" s="261">
        <v>10878</v>
      </c>
      <c r="D12" s="261">
        <f t="shared" si="0"/>
        <v>21639</v>
      </c>
      <c r="E12" s="262">
        <f t="shared" si="1"/>
        <v>0.0502098749103768</v>
      </c>
      <c r="F12" s="263">
        <v>2794</v>
      </c>
      <c r="G12" s="261">
        <v>2915</v>
      </c>
      <c r="H12" s="261">
        <f t="shared" si="2"/>
        <v>5709</v>
      </c>
      <c r="I12" s="262">
        <f t="shared" si="3"/>
        <v>2.79033105622701</v>
      </c>
      <c r="J12" s="263">
        <v>32650</v>
      </c>
      <c r="K12" s="261">
        <v>31462</v>
      </c>
      <c r="L12" s="261">
        <f t="shared" si="4"/>
        <v>64112</v>
      </c>
      <c r="M12" s="262">
        <f t="shared" si="5"/>
        <v>0.0349348404632114</v>
      </c>
      <c r="N12" s="263">
        <v>12263</v>
      </c>
      <c r="O12" s="261">
        <v>11424</v>
      </c>
      <c r="P12" s="261">
        <f t="shared" si="6"/>
        <v>23687</v>
      </c>
      <c r="Q12" s="264">
        <f t="shared" si="7"/>
        <v>1.706632329970026</v>
      </c>
    </row>
    <row r="13" spans="1:17" ht="18.75" customHeight="1">
      <c r="A13" s="259" t="s">
        <v>73</v>
      </c>
      <c r="B13" s="260">
        <v>8296</v>
      </c>
      <c r="C13" s="261">
        <v>9636</v>
      </c>
      <c r="D13" s="261">
        <f t="shared" si="0"/>
        <v>17932</v>
      </c>
      <c r="E13" s="262">
        <f t="shared" si="1"/>
        <v>0.04160836808045089</v>
      </c>
      <c r="F13" s="263">
        <v>8426</v>
      </c>
      <c r="G13" s="261">
        <v>8468</v>
      </c>
      <c r="H13" s="261">
        <f t="shared" si="2"/>
        <v>16894</v>
      </c>
      <c r="I13" s="262">
        <f t="shared" si="3"/>
        <v>0.06144193204688064</v>
      </c>
      <c r="J13" s="263">
        <v>38984</v>
      </c>
      <c r="K13" s="261">
        <v>37948</v>
      </c>
      <c r="L13" s="261">
        <f t="shared" si="4"/>
        <v>76932</v>
      </c>
      <c r="M13" s="262">
        <f t="shared" si="5"/>
        <v>0.04192050078793017</v>
      </c>
      <c r="N13" s="263">
        <v>25470</v>
      </c>
      <c r="O13" s="261">
        <v>25406</v>
      </c>
      <c r="P13" s="261">
        <f t="shared" si="6"/>
        <v>50876</v>
      </c>
      <c r="Q13" s="264">
        <f t="shared" si="7"/>
        <v>0.5121471813821841</v>
      </c>
    </row>
    <row r="14" spans="1:17" ht="18.75" customHeight="1">
      <c r="A14" s="259" t="s">
        <v>74</v>
      </c>
      <c r="B14" s="260">
        <v>9384</v>
      </c>
      <c r="C14" s="261">
        <v>7262</v>
      </c>
      <c r="D14" s="261">
        <f t="shared" si="0"/>
        <v>16646</v>
      </c>
      <c r="E14" s="262">
        <f t="shared" si="1"/>
        <v>0.038624408602899035</v>
      </c>
      <c r="F14" s="263">
        <v>10191</v>
      </c>
      <c r="G14" s="261">
        <v>8591</v>
      </c>
      <c r="H14" s="261">
        <f t="shared" si="2"/>
        <v>18782</v>
      </c>
      <c r="I14" s="262">
        <f t="shared" si="3"/>
        <v>-0.11372590778404856</v>
      </c>
      <c r="J14" s="263">
        <v>39674</v>
      </c>
      <c r="K14" s="261">
        <v>32960</v>
      </c>
      <c r="L14" s="261">
        <f t="shared" si="4"/>
        <v>72634</v>
      </c>
      <c r="M14" s="262">
        <f t="shared" si="5"/>
        <v>0.03957850639825457</v>
      </c>
      <c r="N14" s="263">
        <v>40934</v>
      </c>
      <c r="O14" s="261">
        <v>32703</v>
      </c>
      <c r="P14" s="261">
        <f t="shared" si="6"/>
        <v>73637</v>
      </c>
      <c r="Q14" s="264">
        <f t="shared" si="7"/>
        <v>-0.0136208699430993</v>
      </c>
    </row>
    <row r="15" spans="1:17" ht="18.75" customHeight="1">
      <c r="A15" s="259" t="s">
        <v>75</v>
      </c>
      <c r="B15" s="260">
        <v>7765</v>
      </c>
      <c r="C15" s="261">
        <v>7980</v>
      </c>
      <c r="D15" s="261">
        <f t="shared" si="0"/>
        <v>15745</v>
      </c>
      <c r="E15" s="262">
        <f t="shared" si="1"/>
        <v>0.03653378069522079</v>
      </c>
      <c r="F15" s="263">
        <v>4592</v>
      </c>
      <c r="G15" s="261">
        <v>4675</v>
      </c>
      <c r="H15" s="261">
        <f t="shared" si="2"/>
        <v>9267</v>
      </c>
      <c r="I15" s="262">
        <f t="shared" si="3"/>
        <v>0.6990396028919823</v>
      </c>
      <c r="J15" s="263">
        <v>36309</v>
      </c>
      <c r="K15" s="261">
        <v>34345</v>
      </c>
      <c r="L15" s="261">
        <f t="shared" si="4"/>
        <v>70654</v>
      </c>
      <c r="M15" s="262">
        <f t="shared" si="5"/>
        <v>0.038499597861363526</v>
      </c>
      <c r="N15" s="263">
        <v>19848</v>
      </c>
      <c r="O15" s="261">
        <v>19759</v>
      </c>
      <c r="P15" s="261">
        <f t="shared" si="6"/>
        <v>39607</v>
      </c>
      <c r="Q15" s="264">
        <f t="shared" si="7"/>
        <v>0.7838765874719116</v>
      </c>
    </row>
    <row r="16" spans="1:17" ht="18.75" customHeight="1">
      <c r="A16" s="259" t="s">
        <v>76</v>
      </c>
      <c r="B16" s="260">
        <v>8164</v>
      </c>
      <c r="C16" s="261">
        <v>7558</v>
      </c>
      <c r="D16" s="261">
        <f t="shared" si="0"/>
        <v>15722</v>
      </c>
      <c r="E16" s="262">
        <f t="shared" si="1"/>
        <v>0.03648041283520237</v>
      </c>
      <c r="F16" s="263">
        <v>8698</v>
      </c>
      <c r="G16" s="261">
        <v>7881</v>
      </c>
      <c r="H16" s="261">
        <f t="shared" si="2"/>
        <v>16579</v>
      </c>
      <c r="I16" s="262">
        <f t="shared" si="3"/>
        <v>-0.05169189939079555</v>
      </c>
      <c r="J16" s="263">
        <v>34502</v>
      </c>
      <c r="K16" s="261">
        <v>31301</v>
      </c>
      <c r="L16" s="261">
        <f t="shared" si="4"/>
        <v>65803</v>
      </c>
      <c r="M16" s="262">
        <f t="shared" si="5"/>
        <v>0.03585627194598047</v>
      </c>
      <c r="N16" s="263">
        <v>33544</v>
      </c>
      <c r="O16" s="261">
        <v>31844</v>
      </c>
      <c r="P16" s="261">
        <f t="shared" si="6"/>
        <v>65388</v>
      </c>
      <c r="Q16" s="264">
        <f t="shared" si="7"/>
        <v>0.006346730286902691</v>
      </c>
    </row>
    <row r="17" spans="1:17" ht="18.75" customHeight="1">
      <c r="A17" s="259" t="s">
        <v>77</v>
      </c>
      <c r="B17" s="260">
        <v>7810</v>
      </c>
      <c r="C17" s="261">
        <v>7532</v>
      </c>
      <c r="D17" s="261">
        <f t="shared" si="0"/>
        <v>15342</v>
      </c>
      <c r="E17" s="262">
        <f t="shared" si="1"/>
        <v>0.03559868297402841</v>
      </c>
      <c r="F17" s="263">
        <v>5706</v>
      </c>
      <c r="G17" s="261">
        <v>5682</v>
      </c>
      <c r="H17" s="261">
        <f t="shared" si="2"/>
        <v>11388</v>
      </c>
      <c r="I17" s="262">
        <f t="shared" si="3"/>
        <v>0.3472075869336144</v>
      </c>
      <c r="J17" s="263">
        <v>32564</v>
      </c>
      <c r="K17" s="261">
        <v>30690</v>
      </c>
      <c r="L17" s="261">
        <f t="shared" si="4"/>
        <v>63254</v>
      </c>
      <c r="M17" s="262">
        <f t="shared" si="5"/>
        <v>0.034467313430558616</v>
      </c>
      <c r="N17" s="263">
        <v>24506</v>
      </c>
      <c r="O17" s="261">
        <v>23598</v>
      </c>
      <c r="P17" s="261">
        <f t="shared" si="6"/>
        <v>48104</v>
      </c>
      <c r="Q17" s="264">
        <f t="shared" si="7"/>
        <v>0.31494262431398634</v>
      </c>
    </row>
    <row r="18" spans="1:17" ht="18.75" customHeight="1">
      <c r="A18" s="259" t="s">
        <v>49</v>
      </c>
      <c r="B18" s="260">
        <v>8202</v>
      </c>
      <c r="C18" s="261">
        <v>4465</v>
      </c>
      <c r="D18" s="261">
        <f t="shared" si="0"/>
        <v>12667</v>
      </c>
      <c r="E18" s="262">
        <f t="shared" si="1"/>
        <v>0.029391768819711766</v>
      </c>
      <c r="F18" s="263">
        <v>11901</v>
      </c>
      <c r="G18" s="261">
        <v>5464</v>
      </c>
      <c r="H18" s="261">
        <f t="shared" si="2"/>
        <v>17365</v>
      </c>
      <c r="I18" s="262">
        <f t="shared" si="3"/>
        <v>-0.2705441980996257</v>
      </c>
      <c r="J18" s="263">
        <v>42708</v>
      </c>
      <c r="K18" s="261">
        <v>19306</v>
      </c>
      <c r="L18" s="261">
        <f t="shared" si="4"/>
        <v>62014</v>
      </c>
      <c r="M18" s="262">
        <f t="shared" si="5"/>
        <v>0.03379163333674806</v>
      </c>
      <c r="N18" s="263">
        <v>50545</v>
      </c>
      <c r="O18" s="261">
        <v>23177</v>
      </c>
      <c r="P18" s="261">
        <f t="shared" si="6"/>
        <v>73722</v>
      </c>
      <c r="Q18" s="264">
        <f t="shared" si="7"/>
        <v>-0.15881283741623942</v>
      </c>
    </row>
    <row r="19" spans="1:17" ht="18.75" customHeight="1">
      <c r="A19" s="259" t="s">
        <v>78</v>
      </c>
      <c r="B19" s="260">
        <v>5690</v>
      </c>
      <c r="C19" s="261">
        <v>4880</v>
      </c>
      <c r="D19" s="261">
        <f t="shared" si="0"/>
        <v>10570</v>
      </c>
      <c r="E19" s="262">
        <f t="shared" si="1"/>
        <v>0.024526012191075502</v>
      </c>
      <c r="F19" s="263">
        <v>7004</v>
      </c>
      <c r="G19" s="261">
        <v>6173</v>
      </c>
      <c r="H19" s="261">
        <f t="shared" si="2"/>
        <v>13177</v>
      </c>
      <c r="I19" s="262">
        <f t="shared" si="3"/>
        <v>-0.1978447294528345</v>
      </c>
      <c r="J19" s="263">
        <v>27466</v>
      </c>
      <c r="K19" s="261">
        <v>23142</v>
      </c>
      <c r="L19" s="261">
        <f t="shared" si="4"/>
        <v>50608</v>
      </c>
      <c r="M19" s="262">
        <f t="shared" si="5"/>
        <v>0.0275764662802939</v>
      </c>
      <c r="N19" s="263">
        <v>28596</v>
      </c>
      <c r="O19" s="261">
        <v>23694</v>
      </c>
      <c r="P19" s="261">
        <f t="shared" si="6"/>
        <v>52290</v>
      </c>
      <c r="Q19" s="264">
        <f t="shared" si="7"/>
        <v>-0.032166762287244244</v>
      </c>
    </row>
    <row r="20" spans="1:17" ht="18.75" customHeight="1">
      <c r="A20" s="259" t="s">
        <v>79</v>
      </c>
      <c r="B20" s="260">
        <v>5564</v>
      </c>
      <c r="C20" s="261">
        <v>4969</v>
      </c>
      <c r="D20" s="261">
        <f t="shared" si="0"/>
        <v>10533</v>
      </c>
      <c r="E20" s="262">
        <f t="shared" si="1"/>
        <v>0.024440159546698037</v>
      </c>
      <c r="F20" s="263">
        <v>6181</v>
      </c>
      <c r="G20" s="261">
        <v>5601</v>
      </c>
      <c r="H20" s="261">
        <f t="shared" si="2"/>
        <v>11782</v>
      </c>
      <c r="I20" s="262">
        <f t="shared" si="3"/>
        <v>-0.10600916652520798</v>
      </c>
      <c r="J20" s="263">
        <v>26376</v>
      </c>
      <c r="K20" s="261">
        <v>23146</v>
      </c>
      <c r="L20" s="261">
        <f t="shared" si="4"/>
        <v>49522</v>
      </c>
      <c r="M20" s="262">
        <f t="shared" si="5"/>
        <v>0.026984701294908205</v>
      </c>
      <c r="N20" s="263">
        <v>24522</v>
      </c>
      <c r="O20" s="261">
        <v>20889</v>
      </c>
      <c r="P20" s="261">
        <f t="shared" si="6"/>
        <v>45411</v>
      </c>
      <c r="Q20" s="264">
        <f t="shared" si="7"/>
        <v>0.0905287265200061</v>
      </c>
    </row>
    <row r="21" spans="1:17" ht="18.75" customHeight="1">
      <c r="A21" s="259" t="s">
        <v>80</v>
      </c>
      <c r="B21" s="260">
        <v>4702</v>
      </c>
      <c r="C21" s="261">
        <v>4756</v>
      </c>
      <c r="D21" s="261">
        <f t="shared" si="0"/>
        <v>9458</v>
      </c>
      <c r="E21" s="262">
        <f t="shared" si="1"/>
        <v>0.02194579217627172</v>
      </c>
      <c r="F21" s="263">
        <v>3794</v>
      </c>
      <c r="G21" s="261">
        <v>3717</v>
      </c>
      <c r="H21" s="261">
        <f t="shared" si="2"/>
        <v>7511</v>
      </c>
      <c r="I21" s="262">
        <f t="shared" si="3"/>
        <v>0.25921981094394897</v>
      </c>
      <c r="J21" s="263">
        <v>21928</v>
      </c>
      <c r="K21" s="261">
        <v>18326</v>
      </c>
      <c r="L21" s="261">
        <f t="shared" si="4"/>
        <v>40254</v>
      </c>
      <c r="M21" s="262">
        <f t="shared" si="5"/>
        <v>0.021934537496975787</v>
      </c>
      <c r="N21" s="263">
        <v>18671</v>
      </c>
      <c r="O21" s="261">
        <v>16115</v>
      </c>
      <c r="P21" s="261">
        <f t="shared" si="6"/>
        <v>34786</v>
      </c>
      <c r="Q21" s="264">
        <f t="shared" si="7"/>
        <v>0.1571896740067844</v>
      </c>
    </row>
    <row r="22" spans="1:17" ht="18.75" customHeight="1">
      <c r="A22" s="259" t="s">
        <v>81</v>
      </c>
      <c r="B22" s="260">
        <v>2952</v>
      </c>
      <c r="C22" s="261">
        <v>3016</v>
      </c>
      <c r="D22" s="261">
        <f t="shared" si="0"/>
        <v>5968</v>
      </c>
      <c r="E22" s="262">
        <f t="shared" si="1"/>
        <v>0.013847799503910936</v>
      </c>
      <c r="F22" s="263">
        <v>3478</v>
      </c>
      <c r="G22" s="261">
        <v>2895</v>
      </c>
      <c r="H22" s="261">
        <f t="shared" si="2"/>
        <v>6373</v>
      </c>
      <c r="I22" s="262">
        <f t="shared" si="3"/>
        <v>-0.0635493488153146</v>
      </c>
      <c r="J22" s="263">
        <v>14016</v>
      </c>
      <c r="K22" s="261">
        <v>13458</v>
      </c>
      <c r="L22" s="261">
        <f t="shared" si="4"/>
        <v>27474</v>
      </c>
      <c r="M22" s="262">
        <f t="shared" si="5"/>
        <v>0.014970673304315417</v>
      </c>
      <c r="N22" s="263">
        <v>8689</v>
      </c>
      <c r="O22" s="261">
        <v>7645</v>
      </c>
      <c r="P22" s="261">
        <f t="shared" si="6"/>
        <v>16334</v>
      </c>
      <c r="Q22" s="264">
        <f t="shared" si="7"/>
        <v>0.682012979062079</v>
      </c>
    </row>
    <row r="23" spans="1:17" ht="18.75" customHeight="1">
      <c r="A23" s="259" t="s">
        <v>82</v>
      </c>
      <c r="B23" s="260">
        <v>2726</v>
      </c>
      <c r="C23" s="261">
        <v>3232</v>
      </c>
      <c r="D23" s="261">
        <f t="shared" si="0"/>
        <v>5958</v>
      </c>
      <c r="E23" s="262">
        <f t="shared" si="1"/>
        <v>0.013824596086511622</v>
      </c>
      <c r="F23" s="263">
        <v>2991</v>
      </c>
      <c r="G23" s="261">
        <v>3207</v>
      </c>
      <c r="H23" s="261">
        <f t="shared" si="2"/>
        <v>6198</v>
      </c>
      <c r="I23" s="262">
        <f t="shared" si="3"/>
        <v>-0.038722168441432725</v>
      </c>
      <c r="J23" s="263">
        <v>12280</v>
      </c>
      <c r="K23" s="261">
        <v>12925</v>
      </c>
      <c r="L23" s="261">
        <f t="shared" si="4"/>
        <v>25205</v>
      </c>
      <c r="M23" s="262">
        <f t="shared" si="5"/>
        <v>0.013734287713302398</v>
      </c>
      <c r="N23" s="263">
        <v>12862</v>
      </c>
      <c r="O23" s="261">
        <v>13986</v>
      </c>
      <c r="P23" s="261">
        <f t="shared" si="6"/>
        <v>26848</v>
      </c>
      <c r="Q23" s="264">
        <f t="shared" si="7"/>
        <v>-0.06119636471990464</v>
      </c>
    </row>
    <row r="24" spans="1:17" ht="18.75" customHeight="1">
      <c r="A24" s="259" t="s">
        <v>83</v>
      </c>
      <c r="B24" s="260">
        <v>2676</v>
      </c>
      <c r="C24" s="261">
        <v>1890</v>
      </c>
      <c r="D24" s="261">
        <f t="shared" si="0"/>
        <v>4566</v>
      </c>
      <c r="E24" s="262">
        <f t="shared" si="1"/>
        <v>0.010594680384527034</v>
      </c>
      <c r="F24" s="263">
        <v>2384</v>
      </c>
      <c r="G24" s="261">
        <v>1788</v>
      </c>
      <c r="H24" s="261">
        <f t="shared" si="2"/>
        <v>4172</v>
      </c>
      <c r="I24" s="262">
        <f t="shared" si="3"/>
        <v>0.09443911792905091</v>
      </c>
      <c r="J24" s="263">
        <v>10215</v>
      </c>
      <c r="K24" s="261">
        <v>8191</v>
      </c>
      <c r="L24" s="261">
        <f t="shared" si="4"/>
        <v>18406</v>
      </c>
      <c r="M24" s="262">
        <f t="shared" si="5"/>
        <v>0.010029490166675021</v>
      </c>
      <c r="N24" s="263">
        <v>9669</v>
      </c>
      <c r="O24" s="261">
        <v>7340</v>
      </c>
      <c r="P24" s="261">
        <f t="shared" si="6"/>
        <v>17009</v>
      </c>
      <c r="Q24" s="264">
        <f t="shared" si="7"/>
        <v>0.08213298841789651</v>
      </c>
    </row>
    <row r="25" spans="1:17" ht="18.75" customHeight="1">
      <c r="A25" s="259" t="s">
        <v>84</v>
      </c>
      <c r="B25" s="260">
        <v>1965</v>
      </c>
      <c r="C25" s="261">
        <v>2243</v>
      </c>
      <c r="D25" s="261">
        <f t="shared" si="0"/>
        <v>4208</v>
      </c>
      <c r="E25" s="262">
        <f t="shared" si="1"/>
        <v>0.009763998041631571</v>
      </c>
      <c r="F25" s="263">
        <v>1479</v>
      </c>
      <c r="G25" s="261">
        <v>1459</v>
      </c>
      <c r="H25" s="261">
        <f t="shared" si="2"/>
        <v>2938</v>
      </c>
      <c r="I25" s="262">
        <f t="shared" si="3"/>
        <v>0.43226684819605166</v>
      </c>
      <c r="J25" s="263">
        <v>10367</v>
      </c>
      <c r="K25" s="261">
        <v>10159</v>
      </c>
      <c r="L25" s="261">
        <f t="shared" si="4"/>
        <v>20526</v>
      </c>
      <c r="M25" s="262">
        <f t="shared" si="5"/>
        <v>0.011184685165770482</v>
      </c>
      <c r="N25" s="263">
        <v>6335</v>
      </c>
      <c r="O25" s="261">
        <v>6366</v>
      </c>
      <c r="P25" s="261">
        <f t="shared" si="6"/>
        <v>12701</v>
      </c>
      <c r="Q25" s="264">
        <f t="shared" si="7"/>
        <v>0.61609322100622</v>
      </c>
    </row>
    <row r="26" spans="1:17" ht="18.75" customHeight="1">
      <c r="A26" s="259" t="s">
        <v>85</v>
      </c>
      <c r="B26" s="260">
        <v>2049</v>
      </c>
      <c r="C26" s="261">
        <v>2153</v>
      </c>
      <c r="D26" s="261">
        <f t="shared" si="0"/>
        <v>4202</v>
      </c>
      <c r="E26" s="262">
        <f t="shared" si="1"/>
        <v>0.009750075991191983</v>
      </c>
      <c r="F26" s="263">
        <v>2220</v>
      </c>
      <c r="G26" s="261">
        <v>2217</v>
      </c>
      <c r="H26" s="261">
        <f t="shared" si="2"/>
        <v>4437</v>
      </c>
      <c r="I26" s="262">
        <f t="shared" si="3"/>
        <v>-0.052963714221320735</v>
      </c>
      <c r="J26" s="263">
        <v>7817</v>
      </c>
      <c r="K26" s="261">
        <v>7572</v>
      </c>
      <c r="L26" s="261">
        <f t="shared" si="4"/>
        <v>15389</v>
      </c>
      <c r="M26" s="262">
        <f t="shared" si="5"/>
        <v>0.008385516906169831</v>
      </c>
      <c r="N26" s="263">
        <v>10255</v>
      </c>
      <c r="O26" s="261">
        <v>10238</v>
      </c>
      <c r="P26" s="261">
        <f t="shared" si="6"/>
        <v>20493</v>
      </c>
      <c r="Q26" s="264">
        <f t="shared" si="7"/>
        <v>-0.2490606548577563</v>
      </c>
    </row>
    <row r="27" spans="1:17" ht="18.75" customHeight="1">
      <c r="A27" s="259" t="s">
        <v>86</v>
      </c>
      <c r="B27" s="260">
        <v>1262</v>
      </c>
      <c r="C27" s="261">
        <v>1202</v>
      </c>
      <c r="D27" s="261">
        <f t="shared" si="0"/>
        <v>2464</v>
      </c>
      <c r="E27" s="262">
        <f t="shared" si="1"/>
        <v>0.00571732204719111</v>
      </c>
      <c r="F27" s="263">
        <v>1983</v>
      </c>
      <c r="G27" s="261">
        <v>1974</v>
      </c>
      <c r="H27" s="261">
        <f t="shared" si="2"/>
        <v>3957</v>
      </c>
      <c r="I27" s="262">
        <f t="shared" si="3"/>
        <v>-0.3773060399292393</v>
      </c>
      <c r="J27" s="263">
        <v>5853</v>
      </c>
      <c r="K27" s="261">
        <v>5717</v>
      </c>
      <c r="L27" s="261">
        <f t="shared" si="4"/>
        <v>11570</v>
      </c>
      <c r="M27" s="262">
        <f t="shared" si="5"/>
        <v>0.006304531197893622</v>
      </c>
      <c r="N27" s="263">
        <v>6773</v>
      </c>
      <c r="O27" s="261">
        <v>7004</v>
      </c>
      <c r="P27" s="261">
        <f t="shared" si="6"/>
        <v>13777</v>
      </c>
      <c r="Q27" s="264">
        <f t="shared" si="7"/>
        <v>-0.16019452711040139</v>
      </c>
    </row>
    <row r="28" spans="1:17" ht="18.75" customHeight="1">
      <c r="A28" s="259" t="s">
        <v>87</v>
      </c>
      <c r="B28" s="260">
        <v>1151</v>
      </c>
      <c r="C28" s="261">
        <v>998</v>
      </c>
      <c r="D28" s="261">
        <f t="shared" si="0"/>
        <v>2149</v>
      </c>
      <c r="E28" s="262">
        <f t="shared" si="1"/>
        <v>0.004986414399112701</v>
      </c>
      <c r="F28" s="263">
        <v>682</v>
      </c>
      <c r="G28" s="261">
        <v>680</v>
      </c>
      <c r="H28" s="261">
        <f t="shared" si="2"/>
        <v>1362</v>
      </c>
      <c r="I28" s="262">
        <f t="shared" si="3"/>
        <v>0.5778267254038179</v>
      </c>
      <c r="J28" s="263">
        <v>5122</v>
      </c>
      <c r="K28" s="261">
        <v>4795</v>
      </c>
      <c r="L28" s="261">
        <f t="shared" si="4"/>
        <v>9917</v>
      </c>
      <c r="M28" s="262">
        <f t="shared" si="5"/>
        <v>0.005403806040580039</v>
      </c>
      <c r="N28" s="263">
        <v>3208</v>
      </c>
      <c r="O28" s="261">
        <v>2829</v>
      </c>
      <c r="P28" s="261">
        <f t="shared" si="6"/>
        <v>6037</v>
      </c>
      <c r="Q28" s="264">
        <f t="shared" si="7"/>
        <v>0.6427033294682789</v>
      </c>
    </row>
    <row r="29" spans="1:17" ht="18.75" customHeight="1">
      <c r="A29" s="259" t="s">
        <v>88</v>
      </c>
      <c r="B29" s="260">
        <v>557</v>
      </c>
      <c r="C29" s="261">
        <v>650</v>
      </c>
      <c r="D29" s="261">
        <f t="shared" si="0"/>
        <v>1207</v>
      </c>
      <c r="E29" s="262">
        <f t="shared" si="1"/>
        <v>0.0028006524800972686</v>
      </c>
      <c r="F29" s="263">
        <v>569</v>
      </c>
      <c r="G29" s="261">
        <v>627</v>
      </c>
      <c r="H29" s="261">
        <f t="shared" si="2"/>
        <v>1196</v>
      </c>
      <c r="I29" s="262">
        <f t="shared" si="3"/>
        <v>0.009197324414715657</v>
      </c>
      <c r="J29" s="263">
        <v>2610</v>
      </c>
      <c r="K29" s="261">
        <v>2674</v>
      </c>
      <c r="L29" s="261">
        <f t="shared" si="4"/>
        <v>5284</v>
      </c>
      <c r="M29" s="262">
        <f t="shared" si="5"/>
        <v>0.002879269044915289</v>
      </c>
      <c r="N29" s="263">
        <v>2281</v>
      </c>
      <c r="O29" s="261">
        <v>2324</v>
      </c>
      <c r="P29" s="261">
        <f t="shared" si="6"/>
        <v>4605</v>
      </c>
      <c r="Q29" s="264">
        <f t="shared" si="7"/>
        <v>0.14744842562432137</v>
      </c>
    </row>
    <row r="30" spans="1:17" ht="18.75" customHeight="1">
      <c r="A30" s="259" t="s">
        <v>89</v>
      </c>
      <c r="B30" s="260">
        <v>258</v>
      </c>
      <c r="C30" s="261">
        <v>575</v>
      </c>
      <c r="D30" s="261">
        <f t="shared" si="0"/>
        <v>833</v>
      </c>
      <c r="E30" s="262">
        <f t="shared" si="1"/>
        <v>0.0019328446693629038</v>
      </c>
      <c r="F30" s="263">
        <v>495</v>
      </c>
      <c r="G30" s="261">
        <v>479</v>
      </c>
      <c r="H30" s="261">
        <f t="shared" si="2"/>
        <v>974</v>
      </c>
      <c r="I30" s="262">
        <f t="shared" si="3"/>
        <v>-0.14476386036960986</v>
      </c>
      <c r="J30" s="263">
        <v>2018</v>
      </c>
      <c r="K30" s="261">
        <v>2513</v>
      </c>
      <c r="L30" s="261">
        <f t="shared" si="4"/>
        <v>4531</v>
      </c>
      <c r="M30" s="262">
        <f t="shared" si="5"/>
        <v>0.002468956858915817</v>
      </c>
      <c r="N30" s="263">
        <v>2032</v>
      </c>
      <c r="O30" s="261">
        <v>2427</v>
      </c>
      <c r="P30" s="261">
        <f t="shared" si="6"/>
        <v>4459</v>
      </c>
      <c r="Q30" s="264">
        <f t="shared" si="7"/>
        <v>0.01614711818793446</v>
      </c>
    </row>
    <row r="31" spans="1:17" ht="18.75" customHeight="1">
      <c r="A31" s="259" t="s">
        <v>90</v>
      </c>
      <c r="B31" s="260">
        <v>241</v>
      </c>
      <c r="C31" s="261">
        <v>251</v>
      </c>
      <c r="D31" s="261">
        <f t="shared" si="0"/>
        <v>492</v>
      </c>
      <c r="E31" s="262">
        <f t="shared" si="1"/>
        <v>0.0011416081360462768</v>
      </c>
      <c r="F31" s="263">
        <v>205</v>
      </c>
      <c r="G31" s="261">
        <v>453</v>
      </c>
      <c r="H31" s="261">
        <f t="shared" si="2"/>
        <v>658</v>
      </c>
      <c r="I31" s="262">
        <f t="shared" si="3"/>
        <v>-0.2522796352583586</v>
      </c>
      <c r="J31" s="263">
        <v>1228</v>
      </c>
      <c r="K31" s="261">
        <v>1013</v>
      </c>
      <c r="L31" s="261">
        <f t="shared" si="4"/>
        <v>2241</v>
      </c>
      <c r="M31" s="262">
        <f t="shared" si="5"/>
        <v>0.0012211282985721355</v>
      </c>
      <c r="N31" s="263">
        <v>1214</v>
      </c>
      <c r="O31" s="261">
        <v>1277</v>
      </c>
      <c r="P31" s="261">
        <f t="shared" si="6"/>
        <v>2491</v>
      </c>
      <c r="Q31" s="264">
        <f t="shared" si="7"/>
        <v>-0.10036130068245686</v>
      </c>
    </row>
    <row r="32" spans="1:17" ht="18.75" customHeight="1" thickBot="1">
      <c r="A32" s="265" t="s">
        <v>91</v>
      </c>
      <c r="B32" s="266"/>
      <c r="C32" s="267"/>
      <c r="D32" s="267">
        <f t="shared" si="0"/>
        <v>0</v>
      </c>
      <c r="E32" s="268">
        <f t="shared" si="1"/>
        <v>0</v>
      </c>
      <c r="F32" s="269">
        <v>1548</v>
      </c>
      <c r="G32" s="267">
        <v>1032</v>
      </c>
      <c r="H32" s="267">
        <f t="shared" si="2"/>
        <v>2580</v>
      </c>
      <c r="I32" s="268">
        <f t="shared" si="3"/>
        <v>-1</v>
      </c>
      <c r="J32" s="269"/>
      <c r="K32" s="267"/>
      <c r="L32" s="267">
        <f t="shared" si="4"/>
        <v>0</v>
      </c>
      <c r="M32" s="268">
        <f t="shared" si="5"/>
        <v>0</v>
      </c>
      <c r="N32" s="269">
        <v>9345</v>
      </c>
      <c r="O32" s="267">
        <v>6225</v>
      </c>
      <c r="P32" s="267">
        <f t="shared" si="6"/>
        <v>15570</v>
      </c>
      <c r="Q32" s="270">
        <f t="shared" si="7"/>
        <v>-1</v>
      </c>
    </row>
    <row r="33" spans="1:17" ht="14.25">
      <c r="A33" s="271" t="s">
        <v>92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</row>
    <row r="34" ht="14.25">
      <c r="A34" s="271" t="s">
        <v>67</v>
      </c>
    </row>
  </sheetData>
  <sheetProtection/>
  <mergeCells count="13">
    <mergeCell ref="M5:M6"/>
    <mergeCell ref="B4:I4"/>
    <mergeCell ref="J4:Q4"/>
    <mergeCell ref="P1:Q1"/>
    <mergeCell ref="A3:Q3"/>
    <mergeCell ref="A4:A6"/>
    <mergeCell ref="E5:E6"/>
    <mergeCell ref="B5:D5"/>
    <mergeCell ref="N5:P5"/>
    <mergeCell ref="Q5:Q6"/>
    <mergeCell ref="F5:H5"/>
    <mergeCell ref="J5:L5"/>
    <mergeCell ref="I5:I6"/>
  </mergeCells>
  <conditionalFormatting sqref="Q33:Q65536 I33:I65536 Q3:Q6 I3:I6">
    <cfRule type="cellIs" priority="1" dxfId="0" operator="lessThan" stopIfTrue="1">
      <formula>0</formula>
    </cfRule>
  </conditionalFormatting>
  <conditionalFormatting sqref="I7:I32 Q7:Q32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 horizontalCentered="1" verticalCentered="1"/>
  <pageMargins left="0.1968503937007874" right="0.1968503937007874" top="0.4330708661417323" bottom="0.4330708661417323" header="0.1968503937007874" footer="0.3937007874015748"/>
  <pageSetup horizontalDpi="600" verticalDpi="600" orientation="landscape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="88" zoomScaleNormal="88" zoomScalePageLayoutView="0" workbookViewId="0" topLeftCell="A1">
      <selection activeCell="A11" sqref="A11"/>
    </sheetView>
  </sheetViews>
  <sheetFormatPr defaultColWidth="9.140625" defaultRowHeight="12.75"/>
  <cols>
    <col min="1" max="1" width="25.57421875" style="240" customWidth="1"/>
    <col min="2" max="2" width="8.140625" style="240" customWidth="1"/>
    <col min="3" max="3" width="9.140625" style="240" customWidth="1"/>
    <col min="4" max="4" width="8.140625" style="240" customWidth="1"/>
    <col min="5" max="5" width="10.7109375" style="240" customWidth="1"/>
    <col min="6" max="6" width="8.7109375" style="240" customWidth="1"/>
    <col min="7" max="7" width="9.00390625" style="240" customWidth="1"/>
    <col min="8" max="8" width="8.140625" style="240" customWidth="1"/>
    <col min="9" max="9" width="9.57421875" style="240" customWidth="1"/>
    <col min="10" max="11" width="9.7109375" style="240" customWidth="1"/>
    <col min="12" max="12" width="10.140625" style="240" customWidth="1"/>
    <col min="13" max="13" width="10.00390625" style="240" customWidth="1"/>
    <col min="14" max="14" width="10.140625" style="240" customWidth="1"/>
    <col min="15" max="15" width="9.8515625" style="240" customWidth="1"/>
    <col min="16" max="16" width="9.28125" style="240" customWidth="1"/>
    <col min="17" max="17" width="9.421875" style="240" customWidth="1"/>
    <col min="18" max="16384" width="9.140625" style="240" customWidth="1"/>
  </cols>
  <sheetData>
    <row r="1" spans="16:17" ht="18.75" thickBot="1">
      <c r="P1" s="844" t="s">
        <v>0</v>
      </c>
      <c r="Q1" s="845"/>
    </row>
    <row r="2" ht="6" customHeight="1" thickBot="1"/>
    <row r="3" spans="1:17" ht="25.5" customHeight="1" thickBot="1" thickTop="1">
      <c r="A3" s="887" t="s">
        <v>93</v>
      </c>
      <c r="B3" s="888"/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  <c r="Q3" s="889"/>
    </row>
    <row r="4" spans="1:17" s="273" customFormat="1" ht="18.75" customHeight="1" thickBot="1">
      <c r="A4" s="890" t="s">
        <v>69</v>
      </c>
      <c r="B4" s="883" t="s">
        <v>39</v>
      </c>
      <c r="C4" s="884"/>
      <c r="D4" s="884"/>
      <c r="E4" s="884"/>
      <c r="F4" s="884"/>
      <c r="G4" s="884"/>
      <c r="H4" s="884"/>
      <c r="I4" s="885"/>
      <c r="J4" s="883" t="s">
        <v>40</v>
      </c>
      <c r="K4" s="884"/>
      <c r="L4" s="884"/>
      <c r="M4" s="884"/>
      <c r="N4" s="884"/>
      <c r="O4" s="884"/>
      <c r="P4" s="884"/>
      <c r="Q4" s="886"/>
    </row>
    <row r="5" spans="1:17" s="274" customFormat="1" ht="26.25" customHeight="1">
      <c r="A5" s="891"/>
      <c r="B5" s="873" t="s">
        <v>41</v>
      </c>
      <c r="C5" s="871"/>
      <c r="D5" s="872"/>
      <c r="E5" s="868" t="s">
        <v>42</v>
      </c>
      <c r="F5" s="873" t="s">
        <v>43</v>
      </c>
      <c r="G5" s="871"/>
      <c r="H5" s="872"/>
      <c r="I5" s="876" t="s">
        <v>44</v>
      </c>
      <c r="J5" s="873" t="s">
        <v>45</v>
      </c>
      <c r="K5" s="871"/>
      <c r="L5" s="872"/>
      <c r="M5" s="868" t="s">
        <v>42</v>
      </c>
      <c r="N5" s="873" t="s">
        <v>46</v>
      </c>
      <c r="O5" s="871"/>
      <c r="P5" s="872"/>
      <c r="Q5" s="893" t="s">
        <v>44</v>
      </c>
    </row>
    <row r="6" spans="1:17" s="241" customFormat="1" ht="15" customHeight="1" thickBot="1">
      <c r="A6" s="892"/>
      <c r="B6" s="244" t="s">
        <v>14</v>
      </c>
      <c r="C6" s="245" t="s">
        <v>15</v>
      </c>
      <c r="D6" s="245" t="s">
        <v>13</v>
      </c>
      <c r="E6" s="882"/>
      <c r="F6" s="244" t="s">
        <v>14</v>
      </c>
      <c r="G6" s="245" t="s">
        <v>15</v>
      </c>
      <c r="H6" s="245" t="s">
        <v>13</v>
      </c>
      <c r="I6" s="877"/>
      <c r="J6" s="244" t="s">
        <v>14</v>
      </c>
      <c r="K6" s="245" t="s">
        <v>15</v>
      </c>
      <c r="L6" s="245" t="s">
        <v>13</v>
      </c>
      <c r="M6" s="882"/>
      <c r="N6" s="244" t="s">
        <v>14</v>
      </c>
      <c r="O6" s="245" t="s">
        <v>15</v>
      </c>
      <c r="P6" s="245" t="s">
        <v>13</v>
      </c>
      <c r="Q6" s="894"/>
    </row>
    <row r="7" spans="1:17" s="281" customFormat="1" ht="18.75" customHeight="1" thickBot="1" thickTop="1">
      <c r="A7" s="275" t="s">
        <v>4</v>
      </c>
      <c r="B7" s="276">
        <f>SUM(B8:B34)</f>
        <v>28129.270000000004</v>
      </c>
      <c r="C7" s="277">
        <f>SUM(C8:C34)</f>
        <v>15637.244999999999</v>
      </c>
      <c r="D7" s="278">
        <f aca="true" t="shared" si="0" ref="D7:D34">C7+B7</f>
        <v>43766.515</v>
      </c>
      <c r="E7" s="279">
        <f aca="true" t="shared" si="1" ref="E7:E34">(D7/$D$7)</f>
        <v>1</v>
      </c>
      <c r="F7" s="276">
        <f>SUM(F8:F34)</f>
        <v>28613.039</v>
      </c>
      <c r="G7" s="277">
        <f>SUM(G8:G34)</f>
        <v>12279.337</v>
      </c>
      <c r="H7" s="278">
        <f aca="true" t="shared" si="2" ref="H7:H34">G7+F7</f>
        <v>40892.376000000004</v>
      </c>
      <c r="I7" s="279">
        <f aca="true" t="shared" si="3" ref="I7:I34">(D7/H7-1)</f>
        <v>0.07028544880835486</v>
      </c>
      <c r="J7" s="276">
        <f>SUM(J8:J34)</f>
        <v>104150.621</v>
      </c>
      <c r="K7" s="277">
        <f>SUM(K8:K34)</f>
        <v>60486.386</v>
      </c>
      <c r="L7" s="277">
        <f aca="true" t="shared" si="4" ref="L7:L34">K7+J7</f>
        <v>164637.00699999998</v>
      </c>
      <c r="M7" s="279">
        <f aca="true" t="shared" si="5" ref="M7:M34">(L7/$L$7)</f>
        <v>1</v>
      </c>
      <c r="N7" s="276">
        <f>SUM(N8:N34)</f>
        <v>96452.37500000003</v>
      </c>
      <c r="O7" s="277">
        <f>SUM(O8:O34)</f>
        <v>45680.83300000002</v>
      </c>
      <c r="P7" s="277">
        <f aca="true" t="shared" si="6" ref="P7:P34">O7+N7</f>
        <v>142133.20800000004</v>
      </c>
      <c r="Q7" s="280">
        <f aca="true" t="shared" si="7" ref="Q7:Q34">(L7/P7-1)</f>
        <v>0.1583289318285135</v>
      </c>
    </row>
    <row r="8" spans="1:17" ht="18.75" customHeight="1" thickTop="1">
      <c r="A8" s="282" t="s">
        <v>63</v>
      </c>
      <c r="B8" s="283">
        <v>6759.1140000000005</v>
      </c>
      <c r="C8" s="284">
        <v>5587.877000000001</v>
      </c>
      <c r="D8" s="284">
        <f t="shared" si="0"/>
        <v>12346.991000000002</v>
      </c>
      <c r="E8" s="285">
        <f t="shared" si="1"/>
        <v>0.2821104444802151</v>
      </c>
      <c r="F8" s="283">
        <v>6074.936</v>
      </c>
      <c r="G8" s="284">
        <v>3485.46</v>
      </c>
      <c r="H8" s="284">
        <f t="shared" si="2"/>
        <v>9560.396</v>
      </c>
      <c r="I8" s="285">
        <f t="shared" si="3"/>
        <v>0.2914727590781805</v>
      </c>
      <c r="J8" s="283">
        <v>23756.147000000004</v>
      </c>
      <c r="K8" s="284">
        <v>20571.863999999998</v>
      </c>
      <c r="L8" s="284">
        <f t="shared" si="4"/>
        <v>44328.011</v>
      </c>
      <c r="M8" s="285">
        <f t="shared" si="5"/>
        <v>0.2692469439753603</v>
      </c>
      <c r="N8" s="283">
        <v>21232.632000000005</v>
      </c>
      <c r="O8" s="284">
        <v>13560.912999999999</v>
      </c>
      <c r="P8" s="284">
        <f t="shared" si="6"/>
        <v>34793.545000000006</v>
      </c>
      <c r="Q8" s="286">
        <f t="shared" si="7"/>
        <v>0.2740297374124996</v>
      </c>
    </row>
    <row r="9" spans="1:17" ht="18.75" customHeight="1">
      <c r="A9" s="282" t="s">
        <v>94</v>
      </c>
      <c r="B9" s="283">
        <v>5102.89</v>
      </c>
      <c r="C9" s="284">
        <v>1070.302</v>
      </c>
      <c r="D9" s="284">
        <f t="shared" si="0"/>
        <v>6173.192</v>
      </c>
      <c r="E9" s="285">
        <f t="shared" si="1"/>
        <v>0.14104828771493458</v>
      </c>
      <c r="F9" s="283">
        <v>5805.533</v>
      </c>
      <c r="G9" s="284">
        <v>1083.098</v>
      </c>
      <c r="H9" s="284">
        <f t="shared" si="2"/>
        <v>6888.631</v>
      </c>
      <c r="I9" s="285">
        <f t="shared" si="3"/>
        <v>-0.10385793635919827</v>
      </c>
      <c r="J9" s="283">
        <v>17297.25</v>
      </c>
      <c r="K9" s="284">
        <v>4306.172</v>
      </c>
      <c r="L9" s="284">
        <f t="shared" si="4"/>
        <v>21603.422</v>
      </c>
      <c r="M9" s="285">
        <f t="shared" si="5"/>
        <v>0.1312185054481706</v>
      </c>
      <c r="N9" s="283">
        <v>18125.869</v>
      </c>
      <c r="O9" s="284">
        <v>4305.082</v>
      </c>
      <c r="P9" s="284">
        <f t="shared" si="6"/>
        <v>22430.951</v>
      </c>
      <c r="Q9" s="286">
        <f t="shared" si="7"/>
        <v>-0.03689228334545436</v>
      </c>
    </row>
    <row r="10" spans="1:17" ht="18.75" customHeight="1">
      <c r="A10" s="282" t="s">
        <v>95</v>
      </c>
      <c r="B10" s="283">
        <v>3103.494</v>
      </c>
      <c r="C10" s="284">
        <v>2000.996</v>
      </c>
      <c r="D10" s="284">
        <f t="shared" si="0"/>
        <v>5104.49</v>
      </c>
      <c r="E10" s="285">
        <f t="shared" si="1"/>
        <v>0.1166300309723084</v>
      </c>
      <c r="F10" s="283">
        <v>2552.071</v>
      </c>
      <c r="G10" s="284">
        <v>1440.486</v>
      </c>
      <c r="H10" s="284">
        <f t="shared" si="2"/>
        <v>3992.557</v>
      </c>
      <c r="I10" s="285">
        <f t="shared" si="3"/>
        <v>0.2785014716133045</v>
      </c>
      <c r="J10" s="283">
        <v>12825.773</v>
      </c>
      <c r="K10" s="284">
        <v>8437.592999999999</v>
      </c>
      <c r="L10" s="284">
        <f t="shared" si="4"/>
        <v>21263.365999999998</v>
      </c>
      <c r="M10" s="285">
        <f t="shared" si="5"/>
        <v>0.12915301600447585</v>
      </c>
      <c r="N10" s="283">
        <v>2552.071</v>
      </c>
      <c r="O10" s="284">
        <v>1440.486</v>
      </c>
      <c r="P10" s="284">
        <f t="shared" si="6"/>
        <v>3992.557</v>
      </c>
      <c r="Q10" s="286">
        <f t="shared" si="7"/>
        <v>4.325751391902482</v>
      </c>
    </row>
    <row r="11" spans="1:17" ht="18.75" customHeight="1">
      <c r="A11" s="282" t="s">
        <v>47</v>
      </c>
      <c r="B11" s="283">
        <v>2076.018</v>
      </c>
      <c r="C11" s="284">
        <v>1756.161</v>
      </c>
      <c r="D11" s="284">
        <f t="shared" si="0"/>
        <v>3832.179</v>
      </c>
      <c r="E11" s="285">
        <f t="shared" si="1"/>
        <v>0.08755961035508539</v>
      </c>
      <c r="F11" s="283">
        <v>1383.3730000000003</v>
      </c>
      <c r="G11" s="284">
        <v>1111.076</v>
      </c>
      <c r="H11" s="284">
        <f t="shared" si="2"/>
        <v>2494.4490000000005</v>
      </c>
      <c r="I11" s="285">
        <f t="shared" si="3"/>
        <v>0.5362827622452893</v>
      </c>
      <c r="J11" s="283">
        <v>7829.736999999999</v>
      </c>
      <c r="K11" s="284">
        <v>6474.062999999999</v>
      </c>
      <c r="L11" s="284">
        <f t="shared" si="4"/>
        <v>14303.8</v>
      </c>
      <c r="M11" s="285">
        <f t="shared" si="5"/>
        <v>0.08688083111229057</v>
      </c>
      <c r="N11" s="283">
        <v>5964.829000000002</v>
      </c>
      <c r="O11" s="284">
        <v>5129.737999999999</v>
      </c>
      <c r="P11" s="284">
        <f t="shared" si="6"/>
        <v>11094.567000000003</v>
      </c>
      <c r="Q11" s="286">
        <f t="shared" si="7"/>
        <v>0.2892616719516856</v>
      </c>
    </row>
    <row r="12" spans="1:17" ht="18.75" customHeight="1">
      <c r="A12" s="282" t="s">
        <v>96</v>
      </c>
      <c r="B12" s="283">
        <v>2041.752</v>
      </c>
      <c r="C12" s="284">
        <v>569.185</v>
      </c>
      <c r="D12" s="284">
        <f t="shared" si="0"/>
        <v>2610.937</v>
      </c>
      <c r="E12" s="285">
        <f t="shared" si="1"/>
        <v>0.059656040696866086</v>
      </c>
      <c r="F12" s="283">
        <v>450.596</v>
      </c>
      <c r="G12" s="284">
        <v>211.385</v>
      </c>
      <c r="H12" s="284">
        <f t="shared" si="2"/>
        <v>661.981</v>
      </c>
      <c r="I12" s="285">
        <f t="shared" si="3"/>
        <v>2.944126795179922</v>
      </c>
      <c r="J12" s="283">
        <v>2768.281</v>
      </c>
      <c r="K12" s="284">
        <v>828.5060000000001</v>
      </c>
      <c r="L12" s="284">
        <f t="shared" si="4"/>
        <v>3596.7870000000003</v>
      </c>
      <c r="M12" s="285">
        <f t="shared" si="5"/>
        <v>0.021846771060409283</v>
      </c>
      <c r="N12" s="283">
        <v>892.544</v>
      </c>
      <c r="O12" s="284">
        <v>420.506</v>
      </c>
      <c r="P12" s="284">
        <f t="shared" si="6"/>
        <v>1313.05</v>
      </c>
      <c r="Q12" s="286">
        <f t="shared" si="7"/>
        <v>1.7392612619473748</v>
      </c>
    </row>
    <row r="13" spans="1:17" ht="18.75" customHeight="1">
      <c r="A13" s="282" t="s">
        <v>58</v>
      </c>
      <c r="B13" s="283">
        <v>1444.054</v>
      </c>
      <c r="C13" s="284">
        <v>1030.431</v>
      </c>
      <c r="D13" s="284">
        <f t="shared" si="0"/>
        <v>2474.485</v>
      </c>
      <c r="E13" s="285">
        <f t="shared" si="1"/>
        <v>0.05653831473673424</v>
      </c>
      <c r="F13" s="283">
        <v>1133.087</v>
      </c>
      <c r="G13" s="284">
        <v>491.62</v>
      </c>
      <c r="H13" s="284">
        <f t="shared" si="2"/>
        <v>1624.7069999999999</v>
      </c>
      <c r="I13" s="285">
        <f t="shared" si="3"/>
        <v>0.5230346148567098</v>
      </c>
      <c r="J13" s="283">
        <v>5647.025</v>
      </c>
      <c r="K13" s="284">
        <v>4115.857</v>
      </c>
      <c r="L13" s="284">
        <f t="shared" si="4"/>
        <v>9762.882</v>
      </c>
      <c r="M13" s="285">
        <f t="shared" si="5"/>
        <v>0.05929943806619371</v>
      </c>
      <c r="N13" s="283">
        <v>5303.9310000000005</v>
      </c>
      <c r="O13" s="284">
        <v>1954.7010000000002</v>
      </c>
      <c r="P13" s="284">
        <f t="shared" si="6"/>
        <v>7258.6320000000005</v>
      </c>
      <c r="Q13" s="286">
        <f t="shared" si="7"/>
        <v>0.34500302536345684</v>
      </c>
    </row>
    <row r="14" spans="1:17" ht="18.75" customHeight="1">
      <c r="A14" s="282" t="s">
        <v>97</v>
      </c>
      <c r="B14" s="283">
        <v>1563.85</v>
      </c>
      <c r="C14" s="284">
        <v>756.786</v>
      </c>
      <c r="D14" s="284">
        <f t="shared" si="0"/>
        <v>2320.636</v>
      </c>
      <c r="E14" s="285">
        <f t="shared" si="1"/>
        <v>0.053023093111251834</v>
      </c>
      <c r="F14" s="283">
        <v>1883.1</v>
      </c>
      <c r="G14" s="284">
        <v>532.346</v>
      </c>
      <c r="H14" s="284">
        <f t="shared" si="2"/>
        <v>2415.446</v>
      </c>
      <c r="I14" s="285">
        <f t="shared" si="3"/>
        <v>-0.039251550231303</v>
      </c>
      <c r="J14" s="283">
        <v>6802.061999999999</v>
      </c>
      <c r="K14" s="284">
        <v>2953.0649999999996</v>
      </c>
      <c r="L14" s="284">
        <f t="shared" si="4"/>
        <v>9755.126999999999</v>
      </c>
      <c r="M14" s="285">
        <f t="shared" si="5"/>
        <v>0.05925233444021489</v>
      </c>
      <c r="N14" s="283">
        <v>7450.223</v>
      </c>
      <c r="O14" s="284">
        <v>2329.4480000000003</v>
      </c>
      <c r="P14" s="284">
        <f t="shared" si="6"/>
        <v>9779.671</v>
      </c>
      <c r="Q14" s="286">
        <f t="shared" si="7"/>
        <v>-0.0025096958783175083</v>
      </c>
    </row>
    <row r="15" spans="1:17" ht="18.75" customHeight="1">
      <c r="A15" s="282" t="s">
        <v>98</v>
      </c>
      <c r="B15" s="283">
        <v>1297.841</v>
      </c>
      <c r="C15" s="284">
        <v>537.607</v>
      </c>
      <c r="D15" s="284">
        <f t="shared" si="0"/>
        <v>1835.4479999999999</v>
      </c>
      <c r="E15" s="285">
        <f t="shared" si="1"/>
        <v>0.04193726642388593</v>
      </c>
      <c r="F15" s="283">
        <v>847.161</v>
      </c>
      <c r="G15" s="284">
        <v>371.51099999999997</v>
      </c>
      <c r="H15" s="284">
        <f t="shared" si="2"/>
        <v>1218.672</v>
      </c>
      <c r="I15" s="285">
        <f t="shared" si="3"/>
        <v>0.5061050061050059</v>
      </c>
      <c r="J15" s="283">
        <v>4311.695</v>
      </c>
      <c r="K15" s="284">
        <v>2163.861</v>
      </c>
      <c r="L15" s="284">
        <f t="shared" si="4"/>
        <v>6475.556</v>
      </c>
      <c r="M15" s="285">
        <f t="shared" si="5"/>
        <v>0.03933232338219074</v>
      </c>
      <c r="N15" s="283">
        <v>3095.927</v>
      </c>
      <c r="O15" s="284">
        <v>1483.42</v>
      </c>
      <c r="P15" s="284">
        <f t="shared" si="6"/>
        <v>4579.347</v>
      </c>
      <c r="Q15" s="286">
        <f t="shared" si="7"/>
        <v>0.4140784701399567</v>
      </c>
    </row>
    <row r="16" spans="1:17" ht="18.75" customHeight="1">
      <c r="A16" s="282" t="s">
        <v>99</v>
      </c>
      <c r="B16" s="283">
        <v>758.303</v>
      </c>
      <c r="C16" s="284">
        <v>324.657</v>
      </c>
      <c r="D16" s="284">
        <f t="shared" si="0"/>
        <v>1082.96</v>
      </c>
      <c r="E16" s="285">
        <f t="shared" si="1"/>
        <v>0.024744030910388914</v>
      </c>
      <c r="F16" s="283">
        <v>3946.271</v>
      </c>
      <c r="G16" s="284">
        <v>1017.091</v>
      </c>
      <c r="H16" s="284">
        <f t="shared" si="2"/>
        <v>4963.362</v>
      </c>
      <c r="I16" s="285">
        <f t="shared" si="3"/>
        <v>-0.781809184983888</v>
      </c>
      <c r="J16" s="283">
        <v>9248.951</v>
      </c>
      <c r="K16" s="284">
        <v>2937.525</v>
      </c>
      <c r="L16" s="284">
        <f t="shared" si="4"/>
        <v>12186.475999999999</v>
      </c>
      <c r="M16" s="285">
        <f t="shared" si="5"/>
        <v>0.07402027176064978</v>
      </c>
      <c r="N16" s="283">
        <v>15929.662</v>
      </c>
      <c r="O16" s="284">
        <v>5950.499</v>
      </c>
      <c r="P16" s="284">
        <f t="shared" si="6"/>
        <v>21880.161</v>
      </c>
      <c r="Q16" s="286">
        <f t="shared" si="7"/>
        <v>-0.4430353597489526</v>
      </c>
    </row>
    <row r="17" spans="1:17" ht="18.75" customHeight="1">
      <c r="A17" s="282" t="s">
        <v>100</v>
      </c>
      <c r="B17" s="283">
        <v>1022.2579999999999</v>
      </c>
      <c r="C17" s="284">
        <v>11.243</v>
      </c>
      <c r="D17" s="284">
        <f t="shared" si="0"/>
        <v>1033.501</v>
      </c>
      <c r="E17" s="285">
        <f t="shared" si="1"/>
        <v>0.023613966065152776</v>
      </c>
      <c r="F17" s="283">
        <v>1143.5169999999998</v>
      </c>
      <c r="G17" s="284">
        <v>443.15200000000004</v>
      </c>
      <c r="H17" s="284">
        <f t="shared" si="2"/>
        <v>1586.6689999999999</v>
      </c>
      <c r="I17" s="285">
        <f t="shared" si="3"/>
        <v>-0.34863478141943904</v>
      </c>
      <c r="J17" s="283">
        <v>2337.757</v>
      </c>
      <c r="K17" s="284">
        <v>124.21600000000001</v>
      </c>
      <c r="L17" s="284">
        <f t="shared" si="4"/>
        <v>2461.973</v>
      </c>
      <c r="M17" s="285">
        <f t="shared" si="5"/>
        <v>0.014953946532810817</v>
      </c>
      <c r="N17" s="283">
        <v>3274.1669999999995</v>
      </c>
      <c r="O17" s="284">
        <v>1357.87</v>
      </c>
      <c r="P17" s="284">
        <f t="shared" si="6"/>
        <v>4632.036999999999</v>
      </c>
      <c r="Q17" s="286">
        <f t="shared" si="7"/>
        <v>-0.46849021283724623</v>
      </c>
    </row>
    <row r="18" spans="1:17" ht="18.75" customHeight="1">
      <c r="A18" s="282" t="s">
        <v>57</v>
      </c>
      <c r="B18" s="283">
        <v>361.73799999999994</v>
      </c>
      <c r="C18" s="284">
        <v>321.46299999999997</v>
      </c>
      <c r="D18" s="284">
        <f t="shared" si="0"/>
        <v>683.2009999999999</v>
      </c>
      <c r="E18" s="285">
        <f t="shared" si="1"/>
        <v>0.015610130255973086</v>
      </c>
      <c r="F18" s="283">
        <v>319.615</v>
      </c>
      <c r="G18" s="284">
        <v>226.70399999999998</v>
      </c>
      <c r="H18" s="284">
        <f t="shared" si="2"/>
        <v>546.319</v>
      </c>
      <c r="I18" s="285">
        <f t="shared" si="3"/>
        <v>0.25055324819382085</v>
      </c>
      <c r="J18" s="283">
        <v>1533.2669999999996</v>
      </c>
      <c r="K18" s="284">
        <v>1254.7860000000003</v>
      </c>
      <c r="L18" s="284">
        <f t="shared" si="4"/>
        <v>2788.053</v>
      </c>
      <c r="M18" s="285">
        <f t="shared" si="5"/>
        <v>0.01693454619227863</v>
      </c>
      <c r="N18" s="283">
        <v>1420.98</v>
      </c>
      <c r="O18" s="284">
        <v>949.2619999999997</v>
      </c>
      <c r="P18" s="284">
        <f t="shared" si="6"/>
        <v>2370.2419999999997</v>
      </c>
      <c r="Q18" s="286">
        <f t="shared" si="7"/>
        <v>0.1762735619400888</v>
      </c>
    </row>
    <row r="19" spans="1:17" ht="18.75" customHeight="1">
      <c r="A19" s="282" t="s">
        <v>101</v>
      </c>
      <c r="B19" s="283">
        <v>375.615</v>
      </c>
      <c r="C19" s="284">
        <v>231.51600000000002</v>
      </c>
      <c r="D19" s="284">
        <f t="shared" si="0"/>
        <v>607.1310000000001</v>
      </c>
      <c r="E19" s="285">
        <f t="shared" si="1"/>
        <v>0.013872043501750142</v>
      </c>
      <c r="F19" s="283">
        <v>383.10400000000004</v>
      </c>
      <c r="G19" s="284">
        <v>195.293</v>
      </c>
      <c r="H19" s="284">
        <f t="shared" si="2"/>
        <v>578.397</v>
      </c>
      <c r="I19" s="285">
        <f t="shared" si="3"/>
        <v>0.049678680906021455</v>
      </c>
      <c r="J19" s="283">
        <v>1661.157</v>
      </c>
      <c r="K19" s="284">
        <v>867.7869999999998</v>
      </c>
      <c r="L19" s="284">
        <f t="shared" si="4"/>
        <v>2528.9439999999995</v>
      </c>
      <c r="M19" s="285">
        <f t="shared" si="5"/>
        <v>0.015360726279481015</v>
      </c>
      <c r="N19" s="283">
        <v>1384.875</v>
      </c>
      <c r="O19" s="284">
        <v>803.726</v>
      </c>
      <c r="P19" s="284">
        <f t="shared" si="6"/>
        <v>2188.601</v>
      </c>
      <c r="Q19" s="286">
        <f t="shared" si="7"/>
        <v>0.15550710248236177</v>
      </c>
    </row>
    <row r="20" spans="1:17" ht="18.75" customHeight="1">
      <c r="A20" s="282" t="s">
        <v>102</v>
      </c>
      <c r="B20" s="283">
        <v>443.717</v>
      </c>
      <c r="C20" s="284">
        <v>138.426</v>
      </c>
      <c r="D20" s="284">
        <f t="shared" si="0"/>
        <v>582.143</v>
      </c>
      <c r="E20" s="285">
        <f t="shared" si="1"/>
        <v>0.01330110473726318</v>
      </c>
      <c r="F20" s="283">
        <v>316.768</v>
      </c>
      <c r="G20" s="284">
        <v>120.162</v>
      </c>
      <c r="H20" s="284">
        <f t="shared" si="2"/>
        <v>436.92999999999995</v>
      </c>
      <c r="I20" s="285">
        <f t="shared" si="3"/>
        <v>0.3323484310988032</v>
      </c>
      <c r="J20" s="283">
        <v>1418.29</v>
      </c>
      <c r="K20" s="284">
        <v>549.279</v>
      </c>
      <c r="L20" s="284">
        <f t="shared" si="4"/>
        <v>1967.569</v>
      </c>
      <c r="M20" s="285">
        <f t="shared" si="5"/>
        <v>0.011950952193877044</v>
      </c>
      <c r="N20" s="283">
        <v>1100.56</v>
      </c>
      <c r="O20" s="284">
        <v>479.06899999999996</v>
      </c>
      <c r="P20" s="284">
        <f t="shared" si="6"/>
        <v>1579.629</v>
      </c>
      <c r="Q20" s="286">
        <f t="shared" si="7"/>
        <v>0.24558931242715865</v>
      </c>
    </row>
    <row r="21" spans="1:17" ht="18.75" customHeight="1">
      <c r="A21" s="282" t="s">
        <v>74</v>
      </c>
      <c r="B21" s="283">
        <v>210.351</v>
      </c>
      <c r="C21" s="284">
        <v>306.892</v>
      </c>
      <c r="D21" s="284">
        <f t="shared" si="0"/>
        <v>517.2429999999999</v>
      </c>
      <c r="E21" s="285">
        <f t="shared" si="1"/>
        <v>0.011818235927626404</v>
      </c>
      <c r="F21" s="283">
        <v>127.53</v>
      </c>
      <c r="G21" s="284">
        <v>211.465</v>
      </c>
      <c r="H21" s="284">
        <f t="shared" si="2"/>
        <v>338.995</v>
      </c>
      <c r="I21" s="285">
        <f t="shared" si="3"/>
        <v>0.5258130650894555</v>
      </c>
      <c r="J21" s="283">
        <v>639.3580000000001</v>
      </c>
      <c r="K21" s="284">
        <v>1158.569</v>
      </c>
      <c r="L21" s="284">
        <f t="shared" si="4"/>
        <v>1797.9270000000001</v>
      </c>
      <c r="M21" s="285">
        <f t="shared" si="5"/>
        <v>0.010920552023883673</v>
      </c>
      <c r="N21" s="283">
        <v>522.576</v>
      </c>
      <c r="O21" s="284">
        <v>898.038</v>
      </c>
      <c r="P21" s="284">
        <f t="shared" si="6"/>
        <v>1420.614</v>
      </c>
      <c r="Q21" s="286">
        <f t="shared" si="7"/>
        <v>0.26559853697063396</v>
      </c>
    </row>
    <row r="22" spans="1:17" ht="18.75" customHeight="1">
      <c r="A22" s="282" t="s">
        <v>72</v>
      </c>
      <c r="B22" s="283">
        <v>241.95099999999994</v>
      </c>
      <c r="C22" s="284">
        <v>124.995</v>
      </c>
      <c r="D22" s="284">
        <f t="shared" si="0"/>
        <v>366.9459999999999</v>
      </c>
      <c r="E22" s="285">
        <f t="shared" si="1"/>
        <v>0.008384172237611332</v>
      </c>
      <c r="F22" s="283">
        <v>219.09099999999998</v>
      </c>
      <c r="G22" s="284">
        <v>91.682</v>
      </c>
      <c r="H22" s="284">
        <f t="shared" si="2"/>
        <v>310.77299999999997</v>
      </c>
      <c r="I22" s="285">
        <f t="shared" si="3"/>
        <v>0.1807525106749941</v>
      </c>
      <c r="J22" s="283">
        <v>1145.35</v>
      </c>
      <c r="K22" s="284">
        <v>539.2239999999999</v>
      </c>
      <c r="L22" s="284">
        <f t="shared" si="4"/>
        <v>1684.5739999999998</v>
      </c>
      <c r="M22" s="285">
        <f t="shared" si="5"/>
        <v>0.01023204946868355</v>
      </c>
      <c r="N22" s="283">
        <v>799.4440000000001</v>
      </c>
      <c r="O22" s="284">
        <v>338.06800000000004</v>
      </c>
      <c r="P22" s="284">
        <f t="shared" si="6"/>
        <v>1137.5120000000002</v>
      </c>
      <c r="Q22" s="286">
        <f t="shared" si="7"/>
        <v>0.48092855284164004</v>
      </c>
    </row>
    <row r="23" spans="1:17" ht="18.75" customHeight="1">
      <c r="A23" s="282" t="s">
        <v>103</v>
      </c>
      <c r="B23" s="283">
        <v>286.568</v>
      </c>
      <c r="C23" s="284">
        <v>52.979</v>
      </c>
      <c r="D23" s="284">
        <f t="shared" si="0"/>
        <v>339.54699999999997</v>
      </c>
      <c r="E23" s="285">
        <f t="shared" si="1"/>
        <v>0.007758145696544492</v>
      </c>
      <c r="F23" s="283">
        <v>417.738</v>
      </c>
      <c r="G23" s="284">
        <v>172.367</v>
      </c>
      <c r="H23" s="284">
        <f t="shared" si="2"/>
        <v>590.105</v>
      </c>
      <c r="I23" s="285">
        <f t="shared" si="3"/>
        <v>-0.4245990120402302</v>
      </c>
      <c r="J23" s="283">
        <v>1392.069</v>
      </c>
      <c r="K23" s="284">
        <v>271.39099999999996</v>
      </c>
      <c r="L23" s="284">
        <f t="shared" si="4"/>
        <v>1663.46</v>
      </c>
      <c r="M23" s="285">
        <f t="shared" si="5"/>
        <v>0.01010380369706308</v>
      </c>
      <c r="N23" s="283">
        <v>1442.912</v>
      </c>
      <c r="O23" s="284">
        <v>380.529</v>
      </c>
      <c r="P23" s="284">
        <f t="shared" si="6"/>
        <v>1823.441</v>
      </c>
      <c r="Q23" s="286">
        <f t="shared" si="7"/>
        <v>-0.08773576989877929</v>
      </c>
    </row>
    <row r="24" spans="1:17" ht="18.75" customHeight="1">
      <c r="A24" s="282" t="s">
        <v>50</v>
      </c>
      <c r="B24" s="283">
        <v>209.88299999999998</v>
      </c>
      <c r="C24" s="284">
        <v>74.167</v>
      </c>
      <c r="D24" s="284">
        <f t="shared" si="0"/>
        <v>284.04999999999995</v>
      </c>
      <c r="E24" s="285">
        <f t="shared" si="1"/>
        <v>0.00649012150042104</v>
      </c>
      <c r="F24" s="283">
        <v>163.038</v>
      </c>
      <c r="G24" s="284">
        <v>43.318</v>
      </c>
      <c r="H24" s="284">
        <f t="shared" si="2"/>
        <v>206.356</v>
      </c>
      <c r="I24" s="285">
        <f t="shared" si="3"/>
        <v>0.37650468123049463</v>
      </c>
      <c r="J24" s="283">
        <v>640.61</v>
      </c>
      <c r="K24" s="284">
        <v>201.42200000000003</v>
      </c>
      <c r="L24" s="284">
        <f t="shared" si="4"/>
        <v>842.032</v>
      </c>
      <c r="M24" s="285">
        <f t="shared" si="5"/>
        <v>0.0051144758723656834</v>
      </c>
      <c r="N24" s="283">
        <v>651.765</v>
      </c>
      <c r="O24" s="284">
        <v>209.72299999999998</v>
      </c>
      <c r="P24" s="284">
        <f t="shared" si="6"/>
        <v>861.4879999999999</v>
      </c>
      <c r="Q24" s="286">
        <f t="shared" si="7"/>
        <v>-0.022584179930538628</v>
      </c>
    </row>
    <row r="25" spans="1:17" ht="18.75" customHeight="1">
      <c r="A25" s="282" t="s">
        <v>78</v>
      </c>
      <c r="B25" s="283">
        <v>32.541</v>
      </c>
      <c r="C25" s="284">
        <v>249.277</v>
      </c>
      <c r="D25" s="284">
        <f t="shared" si="0"/>
        <v>281.818</v>
      </c>
      <c r="E25" s="285">
        <f t="shared" si="1"/>
        <v>0.006439123608539542</v>
      </c>
      <c r="F25" s="283">
        <v>17.031</v>
      </c>
      <c r="G25" s="284">
        <v>238.787</v>
      </c>
      <c r="H25" s="284">
        <f t="shared" si="2"/>
        <v>255.818</v>
      </c>
      <c r="I25" s="285">
        <f t="shared" si="3"/>
        <v>0.1016347559593147</v>
      </c>
      <c r="J25" s="283">
        <v>101.002</v>
      </c>
      <c r="K25" s="284">
        <v>953.9290000000001</v>
      </c>
      <c r="L25" s="284">
        <f t="shared" si="4"/>
        <v>1054.931</v>
      </c>
      <c r="M25" s="285">
        <f t="shared" si="5"/>
        <v>0.006407617699221173</v>
      </c>
      <c r="N25" s="283">
        <v>57.939</v>
      </c>
      <c r="O25" s="284">
        <v>855.5930000000001</v>
      </c>
      <c r="P25" s="284">
        <f t="shared" si="6"/>
        <v>913.532</v>
      </c>
      <c r="Q25" s="286">
        <f t="shared" si="7"/>
        <v>0.15478275528388719</v>
      </c>
    </row>
    <row r="26" spans="1:17" ht="18.75" customHeight="1">
      <c r="A26" s="282" t="s">
        <v>82</v>
      </c>
      <c r="B26" s="283">
        <v>138.067</v>
      </c>
      <c r="C26" s="284">
        <v>116.483</v>
      </c>
      <c r="D26" s="284">
        <f t="shared" si="0"/>
        <v>254.55</v>
      </c>
      <c r="E26" s="285">
        <f t="shared" si="1"/>
        <v>0.005816090223313417</v>
      </c>
      <c r="F26" s="283">
        <v>94.803</v>
      </c>
      <c r="G26" s="284">
        <v>97.237</v>
      </c>
      <c r="H26" s="284">
        <f t="shared" si="2"/>
        <v>192.04</v>
      </c>
      <c r="I26" s="285">
        <f t="shared" si="3"/>
        <v>0.3255051031035203</v>
      </c>
      <c r="J26" s="283">
        <v>438.97</v>
      </c>
      <c r="K26" s="284">
        <v>519.8679999999999</v>
      </c>
      <c r="L26" s="284">
        <f t="shared" si="4"/>
        <v>958.838</v>
      </c>
      <c r="M26" s="285">
        <f t="shared" si="5"/>
        <v>0.005823951840912657</v>
      </c>
      <c r="N26" s="283">
        <v>283.683</v>
      </c>
      <c r="O26" s="284">
        <v>420.3109999999999</v>
      </c>
      <c r="P26" s="284">
        <f t="shared" si="6"/>
        <v>703.9939999999999</v>
      </c>
      <c r="Q26" s="286">
        <f t="shared" si="7"/>
        <v>0.36199740338696085</v>
      </c>
    </row>
    <row r="27" spans="1:17" ht="18.75" customHeight="1">
      <c r="A27" s="282" t="s">
        <v>77</v>
      </c>
      <c r="B27" s="283">
        <v>152.70299999999997</v>
      </c>
      <c r="C27" s="284">
        <v>71.955</v>
      </c>
      <c r="D27" s="284">
        <f t="shared" si="0"/>
        <v>224.65799999999996</v>
      </c>
      <c r="E27" s="285">
        <f t="shared" si="1"/>
        <v>0.005133102327201514</v>
      </c>
      <c r="F27" s="283">
        <v>79.978</v>
      </c>
      <c r="G27" s="284">
        <v>45.129</v>
      </c>
      <c r="H27" s="284">
        <f t="shared" si="2"/>
        <v>125.107</v>
      </c>
      <c r="I27" s="285">
        <f t="shared" si="3"/>
        <v>0.7957268578097145</v>
      </c>
      <c r="J27" s="283">
        <v>444.3570000000001</v>
      </c>
      <c r="K27" s="284">
        <v>202.645</v>
      </c>
      <c r="L27" s="284">
        <f t="shared" si="4"/>
        <v>647.0020000000001</v>
      </c>
      <c r="M27" s="285">
        <f t="shared" si="5"/>
        <v>0.00392986978923882</v>
      </c>
      <c r="N27" s="283">
        <v>253.76600000000005</v>
      </c>
      <c r="O27" s="284">
        <v>146.524</v>
      </c>
      <c r="P27" s="284">
        <f t="shared" si="6"/>
        <v>400.2900000000001</v>
      </c>
      <c r="Q27" s="286">
        <f t="shared" si="7"/>
        <v>0.6163331584601162</v>
      </c>
    </row>
    <row r="28" spans="1:17" ht="18.75" customHeight="1">
      <c r="A28" s="282" t="s">
        <v>71</v>
      </c>
      <c r="B28" s="283">
        <v>143.61800000000002</v>
      </c>
      <c r="C28" s="284">
        <v>69.613</v>
      </c>
      <c r="D28" s="284">
        <f t="shared" si="0"/>
        <v>213.23100000000002</v>
      </c>
      <c r="E28" s="285">
        <f t="shared" si="1"/>
        <v>0.00487201231352325</v>
      </c>
      <c r="F28" s="283">
        <v>111.34700000000002</v>
      </c>
      <c r="G28" s="284">
        <v>47.4</v>
      </c>
      <c r="H28" s="284">
        <f t="shared" si="2"/>
        <v>158.747</v>
      </c>
      <c r="I28" s="285">
        <f t="shared" si="3"/>
        <v>0.3432127851234985</v>
      </c>
      <c r="J28" s="283">
        <v>546.8679999999994</v>
      </c>
      <c r="K28" s="284">
        <v>242.125</v>
      </c>
      <c r="L28" s="284">
        <f t="shared" si="4"/>
        <v>788.9929999999994</v>
      </c>
      <c r="M28" s="285">
        <f t="shared" si="5"/>
        <v>0.004792318655306941</v>
      </c>
      <c r="N28" s="283">
        <v>446.2659999999999</v>
      </c>
      <c r="O28" s="284">
        <v>178.56300000000002</v>
      </c>
      <c r="P28" s="284">
        <f t="shared" si="6"/>
        <v>624.829</v>
      </c>
      <c r="Q28" s="286">
        <f t="shared" si="7"/>
        <v>0.2627342841001288</v>
      </c>
    </row>
    <row r="29" spans="1:17" ht="18.75" customHeight="1">
      <c r="A29" s="282" t="s">
        <v>83</v>
      </c>
      <c r="B29" s="283">
        <v>73.581</v>
      </c>
      <c r="C29" s="284">
        <v>81.662</v>
      </c>
      <c r="D29" s="284">
        <f t="shared" si="0"/>
        <v>155.243</v>
      </c>
      <c r="E29" s="285">
        <f t="shared" si="1"/>
        <v>0.0035470724593904723</v>
      </c>
      <c r="F29" s="283">
        <v>70.175</v>
      </c>
      <c r="G29" s="284">
        <v>32.693</v>
      </c>
      <c r="H29" s="284">
        <f t="shared" si="2"/>
        <v>102.868</v>
      </c>
      <c r="I29" s="285">
        <f t="shared" si="3"/>
        <v>0.5091476455263055</v>
      </c>
      <c r="J29" s="283">
        <v>298.67</v>
      </c>
      <c r="K29" s="284">
        <v>245.651</v>
      </c>
      <c r="L29" s="284">
        <f t="shared" si="4"/>
        <v>544.321</v>
      </c>
      <c r="M29" s="285">
        <f t="shared" si="5"/>
        <v>0.003306188626230311</v>
      </c>
      <c r="N29" s="283">
        <v>239.16199999999998</v>
      </c>
      <c r="O29" s="284">
        <v>108.004</v>
      </c>
      <c r="P29" s="284">
        <f t="shared" si="6"/>
        <v>347.166</v>
      </c>
      <c r="Q29" s="286">
        <f t="shared" si="7"/>
        <v>0.5678983541014961</v>
      </c>
    </row>
    <row r="30" spans="1:17" ht="18.75" customHeight="1">
      <c r="A30" s="282" t="s">
        <v>80</v>
      </c>
      <c r="B30" s="283">
        <v>99.41</v>
      </c>
      <c r="C30" s="284">
        <v>10.253</v>
      </c>
      <c r="D30" s="284">
        <f t="shared" si="0"/>
        <v>109.663</v>
      </c>
      <c r="E30" s="285">
        <f t="shared" si="1"/>
        <v>0.0025056370149645225</v>
      </c>
      <c r="F30" s="283">
        <v>53.523</v>
      </c>
      <c r="G30" s="284">
        <v>23.514</v>
      </c>
      <c r="H30" s="284">
        <f t="shared" si="2"/>
        <v>77.037</v>
      </c>
      <c r="I30" s="285">
        <f t="shared" si="3"/>
        <v>0.423510780534029</v>
      </c>
      <c r="J30" s="283">
        <v>258.09400000000005</v>
      </c>
      <c r="K30" s="284">
        <v>37.047</v>
      </c>
      <c r="L30" s="284">
        <f t="shared" si="4"/>
        <v>295.1410000000001</v>
      </c>
      <c r="M30" s="285">
        <f t="shared" si="5"/>
        <v>0.0017926771470037723</v>
      </c>
      <c r="N30" s="283">
        <v>258.19</v>
      </c>
      <c r="O30" s="284">
        <v>91.30199999999999</v>
      </c>
      <c r="P30" s="284">
        <f t="shared" si="6"/>
        <v>349.49199999999996</v>
      </c>
      <c r="Q30" s="286">
        <f t="shared" si="7"/>
        <v>-0.15551428931134303</v>
      </c>
    </row>
    <row r="31" spans="1:17" ht="18.75" customHeight="1">
      <c r="A31" s="282" t="s">
        <v>75</v>
      </c>
      <c r="B31" s="283">
        <v>40.201</v>
      </c>
      <c r="C31" s="284">
        <v>54.79</v>
      </c>
      <c r="D31" s="284">
        <f t="shared" si="0"/>
        <v>94.991</v>
      </c>
      <c r="E31" s="285">
        <f t="shared" si="1"/>
        <v>0.0021704035608044185</v>
      </c>
      <c r="F31" s="283">
        <v>45.964</v>
      </c>
      <c r="G31" s="284">
        <v>56.87</v>
      </c>
      <c r="H31" s="284">
        <f t="shared" si="2"/>
        <v>102.834</v>
      </c>
      <c r="I31" s="285">
        <f t="shared" si="3"/>
        <v>-0.07626854931248428</v>
      </c>
      <c r="J31" s="283">
        <v>202.548</v>
      </c>
      <c r="K31" s="284">
        <v>167.14899999999997</v>
      </c>
      <c r="L31" s="284">
        <f t="shared" si="4"/>
        <v>369.697</v>
      </c>
      <c r="M31" s="285">
        <f t="shared" si="5"/>
        <v>0.0022455279450020616</v>
      </c>
      <c r="N31" s="283">
        <v>148.92199999999997</v>
      </c>
      <c r="O31" s="284">
        <v>132.589</v>
      </c>
      <c r="P31" s="284">
        <f t="shared" si="6"/>
        <v>281.51099999999997</v>
      </c>
      <c r="Q31" s="286">
        <f t="shared" si="7"/>
        <v>0.3132595173900843</v>
      </c>
    </row>
    <row r="32" spans="1:17" ht="18.75" customHeight="1">
      <c r="A32" s="282" t="s">
        <v>76</v>
      </c>
      <c r="B32" s="283">
        <v>47.442</v>
      </c>
      <c r="C32" s="284">
        <v>25.38</v>
      </c>
      <c r="D32" s="284">
        <f t="shared" si="0"/>
        <v>72.822</v>
      </c>
      <c r="E32" s="285">
        <f t="shared" si="1"/>
        <v>0.001663874768187506</v>
      </c>
      <c r="F32" s="283">
        <v>43.961999999999996</v>
      </c>
      <c r="G32" s="284">
        <v>8.355</v>
      </c>
      <c r="H32" s="284">
        <f t="shared" si="2"/>
        <v>52.31699999999999</v>
      </c>
      <c r="I32" s="285">
        <f t="shared" si="3"/>
        <v>0.39193761110155423</v>
      </c>
      <c r="J32" s="283">
        <v>187.20200000000008</v>
      </c>
      <c r="K32" s="284">
        <v>125.26400000000001</v>
      </c>
      <c r="L32" s="284">
        <f t="shared" si="4"/>
        <v>312.4660000000001</v>
      </c>
      <c r="M32" s="285">
        <f t="shared" si="5"/>
        <v>0.0018979086518500676</v>
      </c>
      <c r="N32" s="283">
        <v>178.156</v>
      </c>
      <c r="O32" s="284">
        <v>28.24</v>
      </c>
      <c r="P32" s="284">
        <f t="shared" si="6"/>
        <v>206.39600000000002</v>
      </c>
      <c r="Q32" s="286">
        <f t="shared" si="7"/>
        <v>0.5139149983526818</v>
      </c>
    </row>
    <row r="33" spans="1:17" ht="18.75" customHeight="1">
      <c r="A33" s="282" t="s">
        <v>79</v>
      </c>
      <c r="B33" s="283">
        <v>35.104</v>
      </c>
      <c r="C33" s="284">
        <v>9.686000000000002</v>
      </c>
      <c r="D33" s="284">
        <f t="shared" si="0"/>
        <v>44.79</v>
      </c>
      <c r="E33" s="285">
        <f t="shared" si="1"/>
        <v>0.0010233851153101862</v>
      </c>
      <c r="F33" s="283">
        <v>44.657</v>
      </c>
      <c r="G33" s="284">
        <v>4.5120000000000005</v>
      </c>
      <c r="H33" s="284">
        <f t="shared" si="2"/>
        <v>49.169</v>
      </c>
      <c r="I33" s="285">
        <f t="shared" si="3"/>
        <v>-0.08906018019483819</v>
      </c>
      <c r="J33" s="283">
        <v>210.945</v>
      </c>
      <c r="K33" s="284">
        <v>30.207000000000004</v>
      </c>
      <c r="L33" s="284">
        <f t="shared" si="4"/>
        <v>241.152</v>
      </c>
      <c r="M33" s="285">
        <f t="shared" si="5"/>
        <v>0.0014647496598380217</v>
      </c>
      <c r="N33" s="283">
        <v>190.138</v>
      </c>
      <c r="O33" s="284">
        <v>17.955</v>
      </c>
      <c r="P33" s="284">
        <f t="shared" si="6"/>
        <v>208.09300000000002</v>
      </c>
      <c r="Q33" s="286">
        <f t="shared" si="7"/>
        <v>0.15886646835789753</v>
      </c>
    </row>
    <row r="34" spans="1:17" ht="18.75" customHeight="1" thickBot="1">
      <c r="A34" s="287" t="s">
        <v>65</v>
      </c>
      <c r="B34" s="288">
        <v>67.206</v>
      </c>
      <c r="C34" s="289">
        <v>52.462999999999994</v>
      </c>
      <c r="D34" s="289">
        <f t="shared" si="0"/>
        <v>119.669</v>
      </c>
      <c r="E34" s="290">
        <f t="shared" si="1"/>
        <v>0.0027342592847522814</v>
      </c>
      <c r="F34" s="288">
        <v>885.07</v>
      </c>
      <c r="G34" s="289">
        <v>476.6239999999999</v>
      </c>
      <c r="H34" s="289">
        <f t="shared" si="2"/>
        <v>1361.694</v>
      </c>
      <c r="I34" s="290">
        <f t="shared" si="3"/>
        <v>-0.9121175535766479</v>
      </c>
      <c r="J34" s="288">
        <v>207.18599999999998</v>
      </c>
      <c r="K34" s="289">
        <v>207.32099999999997</v>
      </c>
      <c r="L34" s="289">
        <f t="shared" si="4"/>
        <v>414.50699999999995</v>
      </c>
      <c r="M34" s="290">
        <f t="shared" si="5"/>
        <v>0.0025177024749970097</v>
      </c>
      <c r="N34" s="288">
        <v>3251.186</v>
      </c>
      <c r="O34" s="289">
        <v>1710.674</v>
      </c>
      <c r="P34" s="289">
        <f t="shared" si="6"/>
        <v>4961.860000000001</v>
      </c>
      <c r="Q34" s="291">
        <f t="shared" si="7"/>
        <v>-0.9164613673098395</v>
      </c>
    </row>
    <row r="35" spans="1:17" ht="15" thickTop="1">
      <c r="A35" s="271" t="s">
        <v>104</v>
      </c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</row>
    <row r="36" ht="14.25">
      <c r="A36" s="271" t="s">
        <v>67</v>
      </c>
    </row>
  </sheetData>
  <sheetProtection/>
  <mergeCells count="13">
    <mergeCell ref="B4:I4"/>
    <mergeCell ref="J4:Q4"/>
    <mergeCell ref="P1:Q1"/>
    <mergeCell ref="A3:Q3"/>
    <mergeCell ref="A4:A6"/>
    <mergeCell ref="E5:E6"/>
    <mergeCell ref="B5:D5"/>
    <mergeCell ref="N5:P5"/>
    <mergeCell ref="Q5:Q6"/>
    <mergeCell ref="F5:H5"/>
    <mergeCell ref="J5:L5"/>
    <mergeCell ref="I5:I6"/>
    <mergeCell ref="M5:M6"/>
  </mergeCells>
  <conditionalFormatting sqref="Q35:Q65536 I35:I65536 Q3:Q6 I3:I6">
    <cfRule type="cellIs" priority="1" dxfId="0" operator="lessThan" stopIfTrue="1">
      <formula>0</formula>
    </cfRule>
  </conditionalFormatting>
  <conditionalFormatting sqref="I7:I34 Q7:Q34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35" right="0.1968503937007874" top="0.25" bottom="0.2362204724409449" header="0.18" footer="0.1968503937007874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I48"/>
  <sheetViews>
    <sheetView showGridLines="0" zoomScale="88" zoomScaleNormal="88" workbookViewId="0" topLeftCell="A1">
      <selection activeCell="B4" sqref="B4:E4"/>
    </sheetView>
  </sheetViews>
  <sheetFormatPr defaultColWidth="9.140625" defaultRowHeight="12.75"/>
  <cols>
    <col min="1" max="1" width="15.8515625" style="292" customWidth="1"/>
    <col min="2" max="2" width="12.421875" style="292" customWidth="1"/>
    <col min="3" max="3" width="10.28125" style="292" bestFit="1" customWidth="1"/>
    <col min="4" max="4" width="12.7109375" style="292" customWidth="1"/>
    <col min="5" max="5" width="9.00390625" style="292" customWidth="1"/>
    <col min="6" max="6" width="12.421875" style="292" customWidth="1"/>
    <col min="7" max="7" width="10.57421875" style="292" customWidth="1"/>
    <col min="8" max="8" width="11.57421875" style="292" customWidth="1"/>
    <col min="9" max="9" width="10.28125" style="292" customWidth="1"/>
    <col min="10" max="16384" width="9.140625" style="292" customWidth="1"/>
  </cols>
  <sheetData>
    <row r="1" spans="8:9" ht="18.75" thickBot="1">
      <c r="H1" s="844" t="s">
        <v>0</v>
      </c>
      <c r="I1" s="845"/>
    </row>
    <row r="2" ht="3.75" customHeight="1" thickBot="1"/>
    <row r="3" spans="1:9" ht="24" customHeight="1" thickBot="1">
      <c r="A3" s="900" t="s">
        <v>105</v>
      </c>
      <c r="B3" s="901"/>
      <c r="C3" s="901"/>
      <c r="D3" s="901"/>
      <c r="E3" s="901"/>
      <c r="F3" s="901"/>
      <c r="G3" s="901"/>
      <c r="H3" s="901"/>
      <c r="I3" s="902"/>
    </row>
    <row r="4" spans="1:9" s="293" customFormat="1" ht="20.25" customHeight="1" thickBot="1">
      <c r="A4" s="898" t="s">
        <v>106</v>
      </c>
      <c r="B4" s="895" t="s">
        <v>39</v>
      </c>
      <c r="C4" s="896"/>
      <c r="D4" s="896"/>
      <c r="E4" s="897"/>
      <c r="F4" s="896" t="s">
        <v>40</v>
      </c>
      <c r="G4" s="896"/>
      <c r="H4" s="896"/>
      <c r="I4" s="897"/>
    </row>
    <row r="5" spans="1:9" s="298" customFormat="1" ht="26.25" thickBot="1">
      <c r="A5" s="899"/>
      <c r="B5" s="294" t="s">
        <v>41</v>
      </c>
      <c r="C5" s="295" t="s">
        <v>42</v>
      </c>
      <c r="D5" s="294" t="s">
        <v>43</v>
      </c>
      <c r="E5" s="296" t="s">
        <v>44</v>
      </c>
      <c r="F5" s="297" t="s">
        <v>45</v>
      </c>
      <c r="G5" s="296" t="s">
        <v>42</v>
      </c>
      <c r="H5" s="297" t="s">
        <v>46</v>
      </c>
      <c r="I5" s="296" t="s">
        <v>44</v>
      </c>
    </row>
    <row r="6" spans="1:9" s="303" customFormat="1" ht="18" customHeight="1" thickBot="1">
      <c r="A6" s="299" t="s">
        <v>107</v>
      </c>
      <c r="B6" s="300">
        <f>SUM(B7:B46)</f>
        <v>1009177</v>
      </c>
      <c r="C6" s="301">
        <f>SUM(C7:C46)</f>
        <v>1.0000000000000002</v>
      </c>
      <c r="D6" s="302">
        <f>SUM(D7:D46)</f>
        <v>755671</v>
      </c>
      <c r="E6" s="301">
        <f aca="true" t="shared" si="0" ref="E6:E46">(B6/D6-1)</f>
        <v>0.3354713890039449</v>
      </c>
      <c r="F6" s="300">
        <f>SUM(F7:F46)</f>
        <v>4039415</v>
      </c>
      <c r="G6" s="301">
        <f>SUM(G7:G46)</f>
        <v>1</v>
      </c>
      <c r="H6" s="302">
        <f>SUM(H7:H46)</f>
        <v>2901718</v>
      </c>
      <c r="I6" s="301">
        <f aca="true" t="shared" si="1" ref="I6:I46">(F6/H6-1)</f>
        <v>0.39207703849926157</v>
      </c>
    </row>
    <row r="7" spans="1:9" s="309" customFormat="1" ht="18" customHeight="1" thickTop="1">
      <c r="A7" s="304" t="s">
        <v>108</v>
      </c>
      <c r="B7" s="305">
        <v>132957</v>
      </c>
      <c r="C7" s="306">
        <f aca="true" t="shared" si="2" ref="C7:C46">B7/$B$6</f>
        <v>0.13174794907137202</v>
      </c>
      <c r="D7" s="305">
        <v>93559</v>
      </c>
      <c r="E7" s="307">
        <f t="shared" si="0"/>
        <v>0.4211032610438332</v>
      </c>
      <c r="F7" s="305">
        <v>498969</v>
      </c>
      <c r="G7" s="307">
        <f aca="true" t="shared" si="3" ref="G7:G46">(F7/$F$6)</f>
        <v>0.1235250648918222</v>
      </c>
      <c r="H7" s="308">
        <v>324298</v>
      </c>
      <c r="I7" s="307">
        <f t="shared" si="1"/>
        <v>0.5386126340587978</v>
      </c>
    </row>
    <row r="8" spans="1:9" s="309" customFormat="1" ht="18" customHeight="1">
      <c r="A8" s="304" t="s">
        <v>109</v>
      </c>
      <c r="B8" s="305">
        <v>122347</v>
      </c>
      <c r="C8" s="306">
        <f t="shared" si="2"/>
        <v>0.12123443162101395</v>
      </c>
      <c r="D8" s="305">
        <v>98763</v>
      </c>
      <c r="E8" s="307">
        <f t="shared" si="0"/>
        <v>0.23879388029930237</v>
      </c>
      <c r="F8" s="305">
        <v>467884</v>
      </c>
      <c r="G8" s="307">
        <f t="shared" si="3"/>
        <v>0.1158296436488947</v>
      </c>
      <c r="H8" s="308">
        <v>357480</v>
      </c>
      <c r="I8" s="307">
        <f t="shared" si="1"/>
        <v>0.3088396553653352</v>
      </c>
    </row>
    <row r="9" spans="1:9" s="309" customFormat="1" ht="18" customHeight="1">
      <c r="A9" s="304" t="s">
        <v>110</v>
      </c>
      <c r="B9" s="305">
        <v>80088</v>
      </c>
      <c r="C9" s="306">
        <f t="shared" si="2"/>
        <v>0.07935971588730223</v>
      </c>
      <c r="D9" s="305">
        <v>64040</v>
      </c>
      <c r="E9" s="307">
        <f t="shared" si="0"/>
        <v>0.2505933791380388</v>
      </c>
      <c r="F9" s="305">
        <v>338794</v>
      </c>
      <c r="G9" s="307">
        <f t="shared" si="3"/>
        <v>0.08387204582841823</v>
      </c>
      <c r="H9" s="308">
        <v>228269</v>
      </c>
      <c r="I9" s="307">
        <f t="shared" si="1"/>
        <v>0.4841875156065869</v>
      </c>
    </row>
    <row r="10" spans="1:9" s="309" customFormat="1" ht="18" customHeight="1">
      <c r="A10" s="304" t="s">
        <v>111</v>
      </c>
      <c r="B10" s="305">
        <v>72008</v>
      </c>
      <c r="C10" s="306">
        <f t="shared" si="2"/>
        <v>0.07135319175922558</v>
      </c>
      <c r="D10" s="305">
        <v>44037</v>
      </c>
      <c r="E10" s="307">
        <f t="shared" si="0"/>
        <v>0.6351704248699956</v>
      </c>
      <c r="F10" s="305">
        <v>298827</v>
      </c>
      <c r="G10" s="307">
        <f t="shared" si="3"/>
        <v>0.07397779133859729</v>
      </c>
      <c r="H10" s="308">
        <v>185767</v>
      </c>
      <c r="I10" s="307">
        <f t="shared" si="1"/>
        <v>0.6086118632480473</v>
      </c>
    </row>
    <row r="11" spans="1:9" s="309" customFormat="1" ht="18" customHeight="1">
      <c r="A11" s="304" t="s">
        <v>112</v>
      </c>
      <c r="B11" s="305">
        <v>55639</v>
      </c>
      <c r="C11" s="306">
        <f t="shared" si="2"/>
        <v>0.05513304405470993</v>
      </c>
      <c r="D11" s="305">
        <v>28330</v>
      </c>
      <c r="E11" s="307">
        <f t="shared" si="0"/>
        <v>0.963960465937169</v>
      </c>
      <c r="F11" s="305">
        <v>212429</v>
      </c>
      <c r="G11" s="307">
        <f t="shared" si="3"/>
        <v>0.052589050642234084</v>
      </c>
      <c r="H11" s="308">
        <v>113301</v>
      </c>
      <c r="I11" s="307">
        <f t="shared" si="1"/>
        <v>0.8749084297579015</v>
      </c>
    </row>
    <row r="12" spans="1:9" s="309" customFormat="1" ht="18" customHeight="1">
      <c r="A12" s="304" t="s">
        <v>113</v>
      </c>
      <c r="B12" s="305">
        <v>45526</v>
      </c>
      <c r="C12" s="306">
        <f t="shared" si="2"/>
        <v>0.045112007110744694</v>
      </c>
      <c r="D12" s="305">
        <v>24757</v>
      </c>
      <c r="E12" s="307">
        <f t="shared" si="0"/>
        <v>0.8389142464757442</v>
      </c>
      <c r="F12" s="305">
        <v>196059</v>
      </c>
      <c r="G12" s="307">
        <f t="shared" si="3"/>
        <v>0.048536483624485226</v>
      </c>
      <c r="H12" s="308">
        <v>104951</v>
      </c>
      <c r="I12" s="307">
        <f t="shared" si="1"/>
        <v>0.868100351592648</v>
      </c>
    </row>
    <row r="13" spans="1:9" s="309" customFormat="1" ht="18" customHeight="1">
      <c r="A13" s="304" t="s">
        <v>114</v>
      </c>
      <c r="B13" s="305">
        <v>38843</v>
      </c>
      <c r="C13" s="306">
        <f t="shared" si="2"/>
        <v>0.038489779295406056</v>
      </c>
      <c r="D13" s="305">
        <v>20593</v>
      </c>
      <c r="E13" s="307">
        <f t="shared" si="0"/>
        <v>0.886223473996018</v>
      </c>
      <c r="F13" s="305">
        <v>150798</v>
      </c>
      <c r="G13" s="307">
        <f t="shared" si="3"/>
        <v>0.037331643319639105</v>
      </c>
      <c r="H13" s="308">
        <v>82537</v>
      </c>
      <c r="I13" s="307">
        <f t="shared" si="1"/>
        <v>0.8270351478730751</v>
      </c>
    </row>
    <row r="14" spans="1:9" s="309" customFormat="1" ht="18" customHeight="1">
      <c r="A14" s="304" t="s">
        <v>115</v>
      </c>
      <c r="B14" s="305">
        <v>31557</v>
      </c>
      <c r="C14" s="306">
        <f t="shared" si="2"/>
        <v>0.03127003488981616</v>
      </c>
      <c r="D14" s="305">
        <v>26242</v>
      </c>
      <c r="E14" s="307">
        <f t="shared" si="0"/>
        <v>0.20253791631735396</v>
      </c>
      <c r="F14" s="305">
        <v>119834</v>
      </c>
      <c r="G14" s="307">
        <f t="shared" si="3"/>
        <v>0.02966617690928018</v>
      </c>
      <c r="H14" s="308">
        <v>97190</v>
      </c>
      <c r="I14" s="307">
        <f t="shared" si="1"/>
        <v>0.23298693281201777</v>
      </c>
    </row>
    <row r="15" spans="1:9" s="309" customFormat="1" ht="18" customHeight="1">
      <c r="A15" s="304" t="s">
        <v>116</v>
      </c>
      <c r="B15" s="305">
        <v>26759</v>
      </c>
      <c r="C15" s="306">
        <f t="shared" si="2"/>
        <v>0.026515665735544904</v>
      </c>
      <c r="D15" s="305">
        <v>13906</v>
      </c>
      <c r="E15" s="307">
        <f t="shared" si="0"/>
        <v>0.9242772903782539</v>
      </c>
      <c r="F15" s="305">
        <v>107003</v>
      </c>
      <c r="G15" s="307">
        <f t="shared" si="3"/>
        <v>0.026489726854012276</v>
      </c>
      <c r="H15" s="308">
        <v>55499</v>
      </c>
      <c r="I15" s="307">
        <f t="shared" si="1"/>
        <v>0.9280167210220005</v>
      </c>
    </row>
    <row r="16" spans="1:9" s="309" customFormat="1" ht="18" customHeight="1">
      <c r="A16" s="304" t="s">
        <v>117</v>
      </c>
      <c r="B16" s="305">
        <v>21066</v>
      </c>
      <c r="C16" s="306">
        <f t="shared" si="2"/>
        <v>0.020874435307185954</v>
      </c>
      <c r="D16" s="305">
        <v>23514</v>
      </c>
      <c r="E16" s="307">
        <f t="shared" si="0"/>
        <v>-0.10410819086501655</v>
      </c>
      <c r="F16" s="305">
        <v>100694</v>
      </c>
      <c r="G16" s="307">
        <f t="shared" si="3"/>
        <v>0.024927867030250666</v>
      </c>
      <c r="H16" s="308">
        <v>96357</v>
      </c>
      <c r="I16" s="307">
        <f t="shared" si="1"/>
        <v>0.04500970349844846</v>
      </c>
    </row>
    <row r="17" spans="1:9" s="309" customFormat="1" ht="18" customHeight="1">
      <c r="A17" s="304" t="s">
        <v>118</v>
      </c>
      <c r="B17" s="305">
        <v>16095</v>
      </c>
      <c r="C17" s="306">
        <f t="shared" si="2"/>
        <v>0.01594863933680613</v>
      </c>
      <c r="D17" s="305">
        <v>8693</v>
      </c>
      <c r="E17" s="307">
        <f t="shared" si="0"/>
        <v>0.8514897043598297</v>
      </c>
      <c r="F17" s="305">
        <v>43193</v>
      </c>
      <c r="G17" s="307">
        <f t="shared" si="3"/>
        <v>0.010692884984583163</v>
      </c>
      <c r="H17" s="308">
        <v>33908</v>
      </c>
      <c r="I17" s="307">
        <f t="shared" si="1"/>
        <v>0.273829184853132</v>
      </c>
    </row>
    <row r="18" spans="1:9" s="309" customFormat="1" ht="18" customHeight="1">
      <c r="A18" s="304" t="s">
        <v>119</v>
      </c>
      <c r="B18" s="305">
        <v>14978</v>
      </c>
      <c r="C18" s="306">
        <f t="shared" si="2"/>
        <v>0.014841796830486625</v>
      </c>
      <c r="D18" s="305">
        <v>12210</v>
      </c>
      <c r="E18" s="307">
        <f t="shared" si="0"/>
        <v>0.22669942669942666</v>
      </c>
      <c r="F18" s="305">
        <v>57670</v>
      </c>
      <c r="G18" s="307">
        <f t="shared" si="3"/>
        <v>0.014276819787023616</v>
      </c>
      <c r="H18" s="308">
        <v>45695</v>
      </c>
      <c r="I18" s="307">
        <f t="shared" si="1"/>
        <v>0.2620636831163148</v>
      </c>
    </row>
    <row r="19" spans="1:9" s="309" customFormat="1" ht="18" customHeight="1">
      <c r="A19" s="304" t="s">
        <v>120</v>
      </c>
      <c r="B19" s="305">
        <v>14252</v>
      </c>
      <c r="C19" s="306">
        <f t="shared" si="2"/>
        <v>0.01412239874670152</v>
      </c>
      <c r="D19" s="305">
        <v>10162</v>
      </c>
      <c r="E19" s="307">
        <f t="shared" si="0"/>
        <v>0.402479826805747</v>
      </c>
      <c r="F19" s="305">
        <v>54546</v>
      </c>
      <c r="G19" s="307">
        <f t="shared" si="3"/>
        <v>0.01350344047343489</v>
      </c>
      <c r="H19" s="308">
        <v>38482</v>
      </c>
      <c r="I19" s="307">
        <f t="shared" si="1"/>
        <v>0.4174419208980822</v>
      </c>
    </row>
    <row r="20" spans="1:9" s="309" customFormat="1" ht="18" customHeight="1">
      <c r="A20" s="304" t="s">
        <v>121</v>
      </c>
      <c r="B20" s="305">
        <v>13599</v>
      </c>
      <c r="C20" s="306">
        <f t="shared" si="2"/>
        <v>0.013475336833875525</v>
      </c>
      <c r="D20" s="305">
        <v>10468</v>
      </c>
      <c r="E20" s="307">
        <f t="shared" si="0"/>
        <v>0.2991020252197172</v>
      </c>
      <c r="F20" s="305">
        <v>51634</v>
      </c>
      <c r="G20" s="307">
        <f t="shared" si="3"/>
        <v>0.01278254400699111</v>
      </c>
      <c r="H20" s="308">
        <v>40581</v>
      </c>
      <c r="I20" s="307">
        <f t="shared" si="1"/>
        <v>0.27236884256179006</v>
      </c>
    </row>
    <row r="21" spans="1:9" s="309" customFormat="1" ht="18" customHeight="1">
      <c r="A21" s="304" t="s">
        <v>122</v>
      </c>
      <c r="B21" s="305">
        <v>13512</v>
      </c>
      <c r="C21" s="306">
        <f t="shared" si="2"/>
        <v>0.013389127972595491</v>
      </c>
      <c r="D21" s="305">
        <v>12862</v>
      </c>
      <c r="E21" s="307">
        <f t="shared" si="0"/>
        <v>0.0505364640024879</v>
      </c>
      <c r="F21" s="305">
        <v>56264</v>
      </c>
      <c r="G21" s="307">
        <f t="shared" si="3"/>
        <v>0.013928749583788742</v>
      </c>
      <c r="H21" s="308">
        <v>46195</v>
      </c>
      <c r="I21" s="307">
        <f t="shared" si="1"/>
        <v>0.2179673124797057</v>
      </c>
    </row>
    <row r="22" spans="1:9" s="309" customFormat="1" ht="18" customHeight="1">
      <c r="A22" s="304" t="s">
        <v>123</v>
      </c>
      <c r="B22" s="305">
        <v>13030</v>
      </c>
      <c r="C22" s="306">
        <f t="shared" si="2"/>
        <v>0.012911511062975077</v>
      </c>
      <c r="D22" s="305">
        <v>11974</v>
      </c>
      <c r="E22" s="307">
        <f t="shared" si="0"/>
        <v>0.08819108067479542</v>
      </c>
      <c r="F22" s="305">
        <v>52015</v>
      </c>
      <c r="G22" s="307">
        <f t="shared" si="3"/>
        <v>0.01287686459549217</v>
      </c>
      <c r="H22" s="308">
        <v>47417</v>
      </c>
      <c r="I22" s="307">
        <f t="shared" si="1"/>
        <v>0.09696944133960383</v>
      </c>
    </row>
    <row r="23" spans="1:9" s="309" customFormat="1" ht="18" customHeight="1">
      <c r="A23" s="304" t="s">
        <v>124</v>
      </c>
      <c r="B23" s="305">
        <v>13005</v>
      </c>
      <c r="C23" s="306">
        <f t="shared" si="2"/>
        <v>0.012886738401687713</v>
      </c>
      <c r="D23" s="305">
        <v>15677</v>
      </c>
      <c r="E23" s="307">
        <f t="shared" si="0"/>
        <v>-0.1704407731070996</v>
      </c>
      <c r="F23" s="305">
        <v>51947</v>
      </c>
      <c r="G23" s="307">
        <f t="shared" si="3"/>
        <v>0.012860030474709828</v>
      </c>
      <c r="H23" s="308">
        <v>78684</v>
      </c>
      <c r="I23" s="307">
        <f t="shared" si="1"/>
        <v>-0.3398022469625337</v>
      </c>
    </row>
    <row r="24" spans="1:9" s="309" customFormat="1" ht="18" customHeight="1">
      <c r="A24" s="304" t="s">
        <v>125</v>
      </c>
      <c r="B24" s="305">
        <v>11558</v>
      </c>
      <c r="C24" s="306">
        <f t="shared" si="2"/>
        <v>0.011452896766374976</v>
      </c>
      <c r="D24" s="305">
        <v>7039</v>
      </c>
      <c r="E24" s="307">
        <f t="shared" si="0"/>
        <v>0.6419946015058957</v>
      </c>
      <c r="F24" s="305">
        <v>50805</v>
      </c>
      <c r="G24" s="307">
        <f t="shared" si="3"/>
        <v>0.012577316269806396</v>
      </c>
      <c r="H24" s="308">
        <v>30579</v>
      </c>
      <c r="I24" s="307">
        <f t="shared" si="1"/>
        <v>0.6614343176689885</v>
      </c>
    </row>
    <row r="25" spans="1:9" s="309" customFormat="1" ht="18" customHeight="1">
      <c r="A25" s="304" t="s">
        <v>126</v>
      </c>
      <c r="B25" s="305">
        <v>11471</v>
      </c>
      <c r="C25" s="306">
        <f t="shared" si="2"/>
        <v>0.011366687905094944</v>
      </c>
      <c r="D25" s="305">
        <v>9055</v>
      </c>
      <c r="E25" s="307">
        <f t="shared" si="0"/>
        <v>0.2668139149641082</v>
      </c>
      <c r="F25" s="305">
        <v>45932</v>
      </c>
      <c r="G25" s="307">
        <f t="shared" si="3"/>
        <v>0.01137095346727187</v>
      </c>
      <c r="H25" s="308">
        <v>35533</v>
      </c>
      <c r="I25" s="307">
        <f t="shared" si="1"/>
        <v>0.29265752962035285</v>
      </c>
    </row>
    <row r="26" spans="1:9" s="309" customFormat="1" ht="18" customHeight="1">
      <c r="A26" s="304" t="s">
        <v>127</v>
      </c>
      <c r="B26" s="305">
        <v>11293</v>
      </c>
      <c r="C26" s="306">
        <f t="shared" si="2"/>
        <v>0.0111903065567289</v>
      </c>
      <c r="D26" s="305">
        <v>10520</v>
      </c>
      <c r="E26" s="307">
        <f t="shared" si="0"/>
        <v>0.07347908745247156</v>
      </c>
      <c r="F26" s="305">
        <v>44732</v>
      </c>
      <c r="G26" s="307">
        <f t="shared" si="3"/>
        <v>0.0110738807475835</v>
      </c>
      <c r="H26" s="308">
        <v>37933</v>
      </c>
      <c r="I26" s="307">
        <f t="shared" si="1"/>
        <v>0.17923707589697635</v>
      </c>
    </row>
    <row r="27" spans="1:9" s="309" customFormat="1" ht="18" customHeight="1">
      <c r="A27" s="304" t="s">
        <v>128</v>
      </c>
      <c r="B27" s="305">
        <v>10924</v>
      </c>
      <c r="C27" s="306">
        <f t="shared" si="2"/>
        <v>0.01082466207612738</v>
      </c>
      <c r="D27" s="305">
        <v>8847</v>
      </c>
      <c r="E27" s="307">
        <f t="shared" si="0"/>
        <v>0.23476884819712907</v>
      </c>
      <c r="F27" s="305">
        <v>45066</v>
      </c>
      <c r="G27" s="307">
        <f t="shared" si="3"/>
        <v>0.011156565987896763</v>
      </c>
      <c r="H27" s="308">
        <v>34720</v>
      </c>
      <c r="I27" s="307">
        <f t="shared" si="1"/>
        <v>0.29798387096774204</v>
      </c>
    </row>
    <row r="28" spans="1:9" s="309" customFormat="1" ht="18" customHeight="1">
      <c r="A28" s="304" t="s">
        <v>129</v>
      </c>
      <c r="B28" s="305">
        <v>9528</v>
      </c>
      <c r="C28" s="306">
        <f t="shared" si="2"/>
        <v>0.00944135666984087</v>
      </c>
      <c r="D28" s="305">
        <v>6434</v>
      </c>
      <c r="E28" s="307">
        <f t="shared" si="0"/>
        <v>0.48088281007149525</v>
      </c>
      <c r="F28" s="305">
        <v>42119</v>
      </c>
      <c r="G28" s="307">
        <f t="shared" si="3"/>
        <v>0.010427004900462071</v>
      </c>
      <c r="H28" s="308">
        <v>24994</v>
      </c>
      <c r="I28" s="307">
        <f t="shared" si="1"/>
        <v>0.6851644394654717</v>
      </c>
    </row>
    <row r="29" spans="1:9" s="309" customFormat="1" ht="18" customHeight="1">
      <c r="A29" s="304" t="s">
        <v>130</v>
      </c>
      <c r="B29" s="305">
        <v>9252</v>
      </c>
      <c r="C29" s="306">
        <f t="shared" si="2"/>
        <v>0.00916786648922835</v>
      </c>
      <c r="D29" s="305">
        <v>6439</v>
      </c>
      <c r="E29" s="307">
        <f t="shared" si="0"/>
        <v>0.43686907904954175</v>
      </c>
      <c r="F29" s="305">
        <v>37036</v>
      </c>
      <c r="G29" s="307">
        <f t="shared" si="3"/>
        <v>0.009168654371982082</v>
      </c>
      <c r="H29" s="308">
        <v>22183</v>
      </c>
      <c r="I29" s="307">
        <f t="shared" si="1"/>
        <v>0.6695667853761891</v>
      </c>
    </row>
    <row r="30" spans="1:9" s="309" customFormat="1" ht="18" customHeight="1">
      <c r="A30" s="304" t="s">
        <v>131</v>
      </c>
      <c r="B30" s="305">
        <v>8616</v>
      </c>
      <c r="C30" s="306">
        <f t="shared" si="2"/>
        <v>0.008537649986077764</v>
      </c>
      <c r="D30" s="305">
        <v>5918</v>
      </c>
      <c r="E30" s="307">
        <f t="shared" si="0"/>
        <v>0.4558972625887123</v>
      </c>
      <c r="F30" s="305">
        <v>35694</v>
      </c>
      <c r="G30" s="307">
        <f t="shared" si="3"/>
        <v>0.008836428047130586</v>
      </c>
      <c r="H30" s="308">
        <v>23003</v>
      </c>
      <c r="I30" s="307">
        <f t="shared" si="1"/>
        <v>0.5517106464374213</v>
      </c>
    </row>
    <row r="31" spans="1:9" s="309" customFormat="1" ht="18" customHeight="1">
      <c r="A31" s="304" t="s">
        <v>132</v>
      </c>
      <c r="B31" s="305">
        <v>8584</v>
      </c>
      <c r="C31" s="306">
        <f t="shared" si="2"/>
        <v>0.008505940979629936</v>
      </c>
      <c r="D31" s="305">
        <v>6532</v>
      </c>
      <c r="E31" s="307">
        <f t="shared" si="0"/>
        <v>0.31414574402939377</v>
      </c>
      <c r="F31" s="305">
        <v>35638</v>
      </c>
      <c r="G31" s="307">
        <f t="shared" si="3"/>
        <v>0.00882256465354513</v>
      </c>
      <c r="H31" s="308">
        <v>23601</v>
      </c>
      <c r="I31" s="307">
        <f t="shared" si="1"/>
        <v>0.5100207618321257</v>
      </c>
    </row>
    <row r="32" spans="1:9" s="309" customFormat="1" ht="18" customHeight="1">
      <c r="A32" s="304" t="s">
        <v>133</v>
      </c>
      <c r="B32" s="305">
        <v>8088</v>
      </c>
      <c r="C32" s="306">
        <f t="shared" si="2"/>
        <v>0.008014451379688597</v>
      </c>
      <c r="D32" s="305">
        <v>7927</v>
      </c>
      <c r="E32" s="307">
        <f t="shared" si="0"/>
        <v>0.020310331777469326</v>
      </c>
      <c r="F32" s="305">
        <v>33462</v>
      </c>
      <c r="G32" s="307">
        <f t="shared" si="3"/>
        <v>0.008283872788510217</v>
      </c>
      <c r="H32" s="308">
        <v>28539</v>
      </c>
      <c r="I32" s="307">
        <f t="shared" si="1"/>
        <v>0.1725007883948282</v>
      </c>
    </row>
    <row r="33" spans="1:9" s="309" customFormat="1" ht="18" customHeight="1">
      <c r="A33" s="304" t="s">
        <v>134</v>
      </c>
      <c r="B33" s="305">
        <v>7433</v>
      </c>
      <c r="C33" s="306">
        <f t="shared" si="2"/>
        <v>0.007365407653959613</v>
      </c>
      <c r="D33" s="305">
        <v>7310</v>
      </c>
      <c r="E33" s="307">
        <f t="shared" si="0"/>
        <v>0.01682626538987697</v>
      </c>
      <c r="F33" s="305">
        <v>29900</v>
      </c>
      <c r="G33" s="307">
        <f t="shared" si="3"/>
        <v>0.007402061932235237</v>
      </c>
      <c r="H33" s="308">
        <v>23875</v>
      </c>
      <c r="I33" s="307">
        <f t="shared" si="1"/>
        <v>0.2523560209424083</v>
      </c>
    </row>
    <row r="34" spans="1:9" s="309" customFormat="1" ht="18" customHeight="1">
      <c r="A34" s="304" t="s">
        <v>135</v>
      </c>
      <c r="B34" s="305">
        <v>6270</v>
      </c>
      <c r="C34" s="306">
        <f t="shared" si="2"/>
        <v>0.006212983450871353</v>
      </c>
      <c r="D34" s="305">
        <v>4405</v>
      </c>
      <c r="E34" s="307">
        <f t="shared" si="0"/>
        <v>0.42338251986379105</v>
      </c>
      <c r="F34" s="305">
        <v>24442</v>
      </c>
      <c r="G34" s="307">
        <f t="shared" si="3"/>
        <v>0.006050876178852631</v>
      </c>
      <c r="H34" s="308">
        <v>17883</v>
      </c>
      <c r="I34" s="307">
        <f t="shared" si="1"/>
        <v>0.36677291282223345</v>
      </c>
    </row>
    <row r="35" spans="1:9" s="309" customFormat="1" ht="18" customHeight="1">
      <c r="A35" s="304" t="s">
        <v>136</v>
      </c>
      <c r="B35" s="305">
        <v>6175</v>
      </c>
      <c r="C35" s="306">
        <f t="shared" si="2"/>
        <v>0.006118847337979363</v>
      </c>
      <c r="D35" s="305">
        <v>9909</v>
      </c>
      <c r="E35" s="307">
        <f t="shared" si="0"/>
        <v>-0.3768291452215158</v>
      </c>
      <c r="F35" s="305">
        <v>28423</v>
      </c>
      <c r="G35" s="307">
        <f t="shared" si="3"/>
        <v>0.0070364149264188006</v>
      </c>
      <c r="H35" s="308">
        <v>34560</v>
      </c>
      <c r="I35" s="307">
        <f t="shared" si="1"/>
        <v>-0.17757523148148147</v>
      </c>
    </row>
    <row r="36" spans="1:9" s="309" customFormat="1" ht="18" customHeight="1">
      <c r="A36" s="304" t="s">
        <v>137</v>
      </c>
      <c r="B36" s="305">
        <v>6070</v>
      </c>
      <c r="C36" s="306">
        <f t="shared" si="2"/>
        <v>0.0060148021605724265</v>
      </c>
      <c r="D36" s="305">
        <v>4687</v>
      </c>
      <c r="E36" s="307">
        <f t="shared" si="0"/>
        <v>0.2950714742905911</v>
      </c>
      <c r="F36" s="305">
        <v>25843</v>
      </c>
      <c r="G36" s="307">
        <f t="shared" si="3"/>
        <v>0.006397708579088804</v>
      </c>
      <c r="H36" s="308">
        <v>18451</v>
      </c>
      <c r="I36" s="307">
        <f t="shared" si="1"/>
        <v>0.4006286922118043</v>
      </c>
    </row>
    <row r="37" spans="1:9" s="309" customFormat="1" ht="18" customHeight="1">
      <c r="A37" s="304" t="s">
        <v>138</v>
      </c>
      <c r="B37" s="305">
        <v>4921</v>
      </c>
      <c r="C37" s="306">
        <f t="shared" si="2"/>
        <v>0.004876250647805093</v>
      </c>
      <c r="D37" s="305">
        <v>6390</v>
      </c>
      <c r="E37" s="307">
        <f t="shared" si="0"/>
        <v>-0.22989045383411577</v>
      </c>
      <c r="F37" s="305">
        <v>28620</v>
      </c>
      <c r="G37" s="307">
        <f t="shared" si="3"/>
        <v>0.007085184364567641</v>
      </c>
      <c r="H37" s="308">
        <v>29450</v>
      </c>
      <c r="I37" s="307">
        <f t="shared" si="1"/>
        <v>-0.02818336162988111</v>
      </c>
    </row>
    <row r="38" spans="1:9" s="309" customFormat="1" ht="18" customHeight="1">
      <c r="A38" s="304" t="s">
        <v>139</v>
      </c>
      <c r="B38" s="305">
        <v>4699</v>
      </c>
      <c r="C38" s="306">
        <f t="shared" si="2"/>
        <v>0.004656269415573284</v>
      </c>
      <c r="D38" s="305">
        <v>3148</v>
      </c>
      <c r="E38" s="307">
        <f t="shared" si="0"/>
        <v>0.4926937738246506</v>
      </c>
      <c r="F38" s="305">
        <v>20413</v>
      </c>
      <c r="G38" s="307">
        <f t="shared" si="3"/>
        <v>0.005053454522498926</v>
      </c>
      <c r="H38" s="308">
        <v>13805</v>
      </c>
      <c r="I38" s="307">
        <f t="shared" si="1"/>
        <v>0.4786671495834842</v>
      </c>
    </row>
    <row r="39" spans="1:9" s="309" customFormat="1" ht="18" customHeight="1">
      <c r="A39" s="304" t="s">
        <v>140</v>
      </c>
      <c r="B39" s="305">
        <v>4674</v>
      </c>
      <c r="C39" s="306">
        <f t="shared" si="2"/>
        <v>0.004631496754285918</v>
      </c>
      <c r="D39" s="305">
        <v>4946</v>
      </c>
      <c r="E39" s="307">
        <f t="shared" si="0"/>
        <v>-0.054993934492519214</v>
      </c>
      <c r="F39" s="305">
        <v>18803</v>
      </c>
      <c r="G39" s="307">
        <f t="shared" si="3"/>
        <v>0.004654881956917029</v>
      </c>
      <c r="H39" s="308">
        <v>19487</v>
      </c>
      <c r="I39" s="307">
        <f t="shared" si="1"/>
        <v>-0.035100323292451385</v>
      </c>
    </row>
    <row r="40" spans="1:9" s="309" customFormat="1" ht="18" customHeight="1">
      <c r="A40" s="304" t="s">
        <v>141</v>
      </c>
      <c r="B40" s="305">
        <v>4595</v>
      </c>
      <c r="C40" s="306">
        <f t="shared" si="2"/>
        <v>0.004553215144617842</v>
      </c>
      <c r="D40" s="305">
        <v>3765</v>
      </c>
      <c r="E40" s="307">
        <f t="shared" si="0"/>
        <v>0.22045152722443562</v>
      </c>
      <c r="F40" s="305">
        <v>17436</v>
      </c>
      <c r="G40" s="307">
        <f t="shared" si="3"/>
        <v>0.004316466617072027</v>
      </c>
      <c r="H40" s="308">
        <v>14326</v>
      </c>
      <c r="I40" s="307">
        <f t="shared" si="1"/>
        <v>0.21708781236911912</v>
      </c>
    </row>
    <row r="41" spans="1:9" s="309" customFormat="1" ht="18" customHeight="1">
      <c r="A41" s="304" t="s">
        <v>142</v>
      </c>
      <c r="B41" s="305">
        <v>3628</v>
      </c>
      <c r="C41" s="306">
        <f t="shared" si="2"/>
        <v>0.0035950086060225314</v>
      </c>
      <c r="D41" s="305">
        <v>2378</v>
      </c>
      <c r="E41" s="307">
        <f t="shared" si="0"/>
        <v>0.5256518082422204</v>
      </c>
      <c r="F41" s="305">
        <v>14639</v>
      </c>
      <c r="G41" s="307">
        <f t="shared" si="3"/>
        <v>0.0036240396195983825</v>
      </c>
      <c r="H41" s="308">
        <v>9494</v>
      </c>
      <c r="I41" s="307">
        <f t="shared" si="1"/>
        <v>0.5419212133979356</v>
      </c>
    </row>
    <row r="42" spans="1:9" s="309" customFormat="1" ht="18" customHeight="1">
      <c r="A42" s="304" t="s">
        <v>143</v>
      </c>
      <c r="B42" s="305">
        <v>3207</v>
      </c>
      <c r="C42" s="306">
        <f t="shared" si="2"/>
        <v>0.0031778369899432904</v>
      </c>
      <c r="D42" s="305">
        <v>3101</v>
      </c>
      <c r="E42" s="307">
        <f t="shared" si="0"/>
        <v>0.03418252176717185</v>
      </c>
      <c r="F42" s="305">
        <v>12728</v>
      </c>
      <c r="G42" s="307">
        <f t="shared" si="3"/>
        <v>0.003150951313494652</v>
      </c>
      <c r="H42" s="308">
        <v>11832</v>
      </c>
      <c r="I42" s="307">
        <f t="shared" si="1"/>
        <v>0.07572684246112238</v>
      </c>
    </row>
    <row r="43" spans="1:9" s="309" customFormat="1" ht="18" customHeight="1">
      <c r="A43" s="304" t="s">
        <v>144</v>
      </c>
      <c r="B43" s="305">
        <v>3148</v>
      </c>
      <c r="C43" s="306">
        <f t="shared" si="2"/>
        <v>0.003119373509305107</v>
      </c>
      <c r="D43" s="305">
        <v>3115</v>
      </c>
      <c r="E43" s="307">
        <f t="shared" si="0"/>
        <v>0.010593900481540963</v>
      </c>
      <c r="F43" s="305">
        <v>12489</v>
      </c>
      <c r="G43" s="307">
        <f t="shared" si="3"/>
        <v>0.003091784330156718</v>
      </c>
      <c r="H43" s="308">
        <v>11936</v>
      </c>
      <c r="I43" s="307">
        <f t="shared" si="1"/>
        <v>0.04633042895442352</v>
      </c>
    </row>
    <row r="44" spans="1:9" s="309" customFormat="1" ht="18" customHeight="1">
      <c r="A44" s="304" t="s">
        <v>145</v>
      </c>
      <c r="B44" s="305">
        <v>2268</v>
      </c>
      <c r="C44" s="306">
        <f t="shared" si="2"/>
        <v>0.0022473758319898293</v>
      </c>
      <c r="D44" s="305">
        <v>2228</v>
      </c>
      <c r="E44" s="307">
        <f t="shared" si="0"/>
        <v>0.01795332136445249</v>
      </c>
      <c r="F44" s="305">
        <v>8687</v>
      </c>
      <c r="G44" s="307">
        <f t="shared" si="3"/>
        <v>0.0021505589299440635</v>
      </c>
      <c r="H44" s="308">
        <v>8377</v>
      </c>
      <c r="I44" s="307">
        <f t="shared" si="1"/>
        <v>0.037006088098364476</v>
      </c>
    </row>
    <row r="45" spans="1:9" s="309" customFormat="1" ht="18" customHeight="1">
      <c r="A45" s="304" t="s">
        <v>146</v>
      </c>
      <c r="B45" s="305">
        <v>1615</v>
      </c>
      <c r="C45" s="306">
        <f t="shared" si="2"/>
        <v>0.0016003139191638335</v>
      </c>
      <c r="D45" s="305">
        <v>2182</v>
      </c>
      <c r="E45" s="307">
        <f t="shared" si="0"/>
        <v>-0.2598533455545371</v>
      </c>
      <c r="F45" s="305">
        <v>6526</v>
      </c>
      <c r="G45" s="307">
        <f t="shared" si="3"/>
        <v>0.001615580473905256</v>
      </c>
      <c r="H45" s="308">
        <v>7695</v>
      </c>
      <c r="I45" s="307">
        <f t="shared" si="1"/>
        <v>-0.15191682910981152</v>
      </c>
    </row>
    <row r="46" spans="1:9" s="309" customFormat="1" ht="18" customHeight="1" thickBot="1">
      <c r="A46" s="310" t="s">
        <v>147</v>
      </c>
      <c r="B46" s="311">
        <v>135899</v>
      </c>
      <c r="C46" s="312">
        <f t="shared" si="2"/>
        <v>0.13466319585166922</v>
      </c>
      <c r="D46" s="311">
        <v>109609</v>
      </c>
      <c r="E46" s="313">
        <f t="shared" si="0"/>
        <v>0.2398525668512621</v>
      </c>
      <c r="F46" s="311">
        <v>561422</v>
      </c>
      <c r="G46" s="313">
        <f t="shared" si="3"/>
        <v>0.13898596702740373</v>
      </c>
      <c r="H46" s="314">
        <v>442851</v>
      </c>
      <c r="I46" s="313">
        <f t="shared" si="1"/>
        <v>0.26774468161977727</v>
      </c>
    </row>
    <row r="47" ht="14.25">
      <c r="A47" s="217" t="s">
        <v>148</v>
      </c>
    </row>
    <row r="48" ht="9.75" customHeight="1">
      <c r="A48" s="217"/>
    </row>
  </sheetData>
  <sheetProtection/>
  <mergeCells count="5">
    <mergeCell ref="H1:I1"/>
    <mergeCell ref="B4:E4"/>
    <mergeCell ref="F4:I4"/>
    <mergeCell ref="A4:A5"/>
    <mergeCell ref="A3:I3"/>
  </mergeCells>
  <conditionalFormatting sqref="I47:I65536 E47:E65536 I3:I5 E3:E5">
    <cfRule type="cellIs" priority="1" dxfId="0" operator="lessThan" stopIfTrue="1">
      <formula>0</formula>
    </cfRule>
  </conditionalFormatting>
  <conditionalFormatting sqref="E6:E46 I6:I46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47" right="0.24" top="0.36" bottom="0.18" header="0.25" footer="0.18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1"/>
  <sheetViews>
    <sheetView showGridLines="0" zoomScale="95" zoomScaleNormal="95" workbookViewId="0" topLeftCell="A1">
      <selection activeCell="A1" sqref="A1"/>
    </sheetView>
  </sheetViews>
  <sheetFormatPr defaultColWidth="10.8515625" defaultRowHeight="12.75"/>
  <cols>
    <col min="1" max="1" width="17.28125" style="315" customWidth="1"/>
    <col min="2" max="2" width="11.140625" style="315" customWidth="1"/>
    <col min="3" max="3" width="9.57421875" style="316" customWidth="1"/>
    <col min="4" max="4" width="12.00390625" style="315" customWidth="1"/>
    <col min="5" max="5" width="9.57421875" style="316" customWidth="1"/>
    <col min="6" max="6" width="11.140625" style="315" customWidth="1"/>
    <col min="7" max="7" width="10.140625" style="316" customWidth="1"/>
    <col min="8" max="8" width="11.7109375" style="315" customWidth="1"/>
    <col min="9" max="9" width="9.421875" style="316" customWidth="1"/>
    <col min="10" max="16384" width="10.8515625" style="315" customWidth="1"/>
  </cols>
  <sheetData>
    <row r="1" spans="8:9" ht="18.75" thickBot="1">
      <c r="H1" s="844" t="s">
        <v>0</v>
      </c>
      <c r="I1" s="845"/>
    </row>
    <row r="2" ht="4.5" customHeight="1" thickBot="1"/>
    <row r="3" spans="1:9" ht="24.75" customHeight="1" thickBot="1">
      <c r="A3" s="908" t="s">
        <v>149</v>
      </c>
      <c r="B3" s="909"/>
      <c r="C3" s="909"/>
      <c r="D3" s="909"/>
      <c r="E3" s="909"/>
      <c r="F3" s="909"/>
      <c r="G3" s="909"/>
      <c r="H3" s="909"/>
      <c r="I3" s="910"/>
    </row>
    <row r="4" spans="1:9" ht="14.25" thickBot="1">
      <c r="A4" s="906" t="s">
        <v>150</v>
      </c>
      <c r="B4" s="903" t="s">
        <v>39</v>
      </c>
      <c r="C4" s="904"/>
      <c r="D4" s="904"/>
      <c r="E4" s="905"/>
      <c r="F4" s="904" t="s">
        <v>40</v>
      </c>
      <c r="G4" s="904"/>
      <c r="H4" s="904"/>
      <c r="I4" s="905"/>
    </row>
    <row r="5" spans="1:9" s="320" customFormat="1" ht="31.5" customHeight="1" thickBot="1">
      <c r="A5" s="907"/>
      <c r="B5" s="317" t="s">
        <v>41</v>
      </c>
      <c r="C5" s="318" t="s">
        <v>42</v>
      </c>
      <c r="D5" s="317" t="s">
        <v>43</v>
      </c>
      <c r="E5" s="319" t="s">
        <v>44</v>
      </c>
      <c r="F5" s="317" t="s">
        <v>45</v>
      </c>
      <c r="G5" s="318" t="s">
        <v>42</v>
      </c>
      <c r="H5" s="317" t="s">
        <v>46</v>
      </c>
      <c r="I5" s="319" t="s">
        <v>44</v>
      </c>
    </row>
    <row r="6" spans="1:9" s="326" customFormat="1" ht="15" customHeight="1" thickBot="1">
      <c r="A6" s="321" t="s">
        <v>4</v>
      </c>
      <c r="B6" s="322">
        <f>B7+B13+B19+B24+B29+B34+B39+B44+B53+B48</f>
        <v>1009177</v>
      </c>
      <c r="C6" s="323">
        <f aca="true" t="shared" si="0" ref="C6:C39">(B6/$B$6)</f>
        <v>1</v>
      </c>
      <c r="D6" s="324">
        <f>D7+D13+D19+D24+D29+D34+D39+D44+D53+D48</f>
        <v>755671</v>
      </c>
      <c r="E6" s="325">
        <f>(B6/D6-1)</f>
        <v>0.3354713890039449</v>
      </c>
      <c r="F6" s="322">
        <f>F7+F13+F19+F24+F29+F34+F39+F44+F53+F48</f>
        <v>4039415</v>
      </c>
      <c r="G6" s="323">
        <f aca="true" t="shared" si="1" ref="G6:G39">(F6/$F$6)</f>
        <v>1</v>
      </c>
      <c r="H6" s="324">
        <f>H7+H13+H19+H24+H29+H34+H39+H44+H53+H48</f>
        <v>2901718</v>
      </c>
      <c r="I6" s="325">
        <f>(F6/H6-1)</f>
        <v>0.39207703849926157</v>
      </c>
    </row>
    <row r="7" spans="1:15" s="333" customFormat="1" ht="15.75" customHeight="1" thickTop="1">
      <c r="A7" s="327" t="s">
        <v>108</v>
      </c>
      <c r="B7" s="328">
        <f>SUM(B8:B12)</f>
        <v>132957</v>
      </c>
      <c r="C7" s="329">
        <f t="shared" si="0"/>
        <v>0.13174794907137202</v>
      </c>
      <c r="D7" s="330">
        <f>SUM(D8:D12)</f>
        <v>93559</v>
      </c>
      <c r="E7" s="331">
        <f>(B7/D7-1)</f>
        <v>0.4211032610438332</v>
      </c>
      <c r="F7" s="328">
        <f>SUM(F8:F12)</f>
        <v>498969</v>
      </c>
      <c r="G7" s="329">
        <f t="shared" si="1"/>
        <v>0.1235250648918222</v>
      </c>
      <c r="H7" s="330">
        <f>SUM(H8:H12)</f>
        <v>324298</v>
      </c>
      <c r="I7" s="332">
        <f>(F7/H7-1)</f>
        <v>0.5386126340587978</v>
      </c>
      <c r="K7" s="334"/>
      <c r="L7" s="335"/>
      <c r="M7" s="334"/>
      <c r="N7" s="334"/>
      <c r="O7" s="334"/>
    </row>
    <row r="8" spans="1:10" ht="15.75" customHeight="1">
      <c r="A8" s="336" t="s">
        <v>47</v>
      </c>
      <c r="B8" s="337">
        <v>77418</v>
      </c>
      <c r="C8" s="338">
        <f t="shared" si="0"/>
        <v>0.07671399566181156</v>
      </c>
      <c r="D8" s="339">
        <v>57982</v>
      </c>
      <c r="E8" s="340">
        <f>IF(ISERROR(B8/D8-1),"         /0",IF(B8/D8&gt;5,"  *  ",(B8/D8-1)))</f>
        <v>0.33520747818288443</v>
      </c>
      <c r="F8" s="337">
        <v>294451</v>
      </c>
      <c r="G8" s="338">
        <f t="shared" si="1"/>
        <v>0.07289446615413371</v>
      </c>
      <c r="H8" s="339">
        <v>237087</v>
      </c>
      <c r="I8" s="340">
        <f>IF(ISERROR(F8/H8-1),"         /0",IF(F8/H8&gt;5,"  *  ",(F8/H8-1)))</f>
        <v>0.24195337576501452</v>
      </c>
      <c r="J8" s="341"/>
    </row>
    <row r="9" spans="1:10" ht="15.75" customHeight="1">
      <c r="A9" s="336" t="s">
        <v>48</v>
      </c>
      <c r="B9" s="337">
        <v>23915</v>
      </c>
      <c r="C9" s="338">
        <f t="shared" si="0"/>
        <v>0.023697527787494167</v>
      </c>
      <c r="D9" s="339">
        <v>6772</v>
      </c>
      <c r="E9" s="340">
        <f aca="true" t="shared" si="2" ref="E9:E60">IF(ISERROR(B9/D9-1),"         /0",IF(B9/D9&gt;5,"  *  ",(B9/D9-1)))</f>
        <v>2.531453041937389</v>
      </c>
      <c r="F9" s="337">
        <v>82120</v>
      </c>
      <c r="G9" s="338">
        <f t="shared" si="1"/>
        <v>0.02032967645067417</v>
      </c>
      <c r="H9" s="339">
        <v>6938</v>
      </c>
      <c r="I9" s="340" t="str">
        <f>IF(ISERROR(F9/H9-1),"         /0",IF(F9/H9&gt;5,"  *  ",(F9/H9-1)))</f>
        <v>  *  </v>
      </c>
      <c r="J9" s="341"/>
    </row>
    <row r="10" spans="1:10" ht="15.75" customHeight="1">
      <c r="A10" s="336" t="s">
        <v>50</v>
      </c>
      <c r="B10" s="337">
        <v>17485</v>
      </c>
      <c r="C10" s="338">
        <f t="shared" si="0"/>
        <v>0.017325999304383673</v>
      </c>
      <c r="D10" s="339">
        <v>18676</v>
      </c>
      <c r="E10" s="340">
        <f t="shared" si="2"/>
        <v>-0.0637716855857785</v>
      </c>
      <c r="F10" s="337">
        <v>66859</v>
      </c>
      <c r="G10" s="338">
        <f t="shared" si="1"/>
        <v>0.016551654138037313</v>
      </c>
      <c r="H10" s="339">
        <v>51509</v>
      </c>
      <c r="I10" s="340">
        <f>IF(ISERROR(F10/H10-1),"         /0",IF(F10/H10&gt;5,"  *  ",(F10/H10-1)))</f>
        <v>0.29800617367838633</v>
      </c>
      <c r="J10" s="341"/>
    </row>
    <row r="11" spans="1:10" ht="15.75" customHeight="1">
      <c r="A11" s="336" t="s">
        <v>49</v>
      </c>
      <c r="B11" s="337">
        <v>14136</v>
      </c>
      <c r="C11" s="338">
        <f t="shared" si="0"/>
        <v>0.014007453598328142</v>
      </c>
      <c r="D11" s="339">
        <v>10109</v>
      </c>
      <c r="E11" s="340">
        <f t="shared" si="2"/>
        <v>0.3983578989019685</v>
      </c>
      <c r="F11" s="337">
        <v>55301</v>
      </c>
      <c r="G11" s="338">
        <f t="shared" si="1"/>
        <v>0.013690348726238824</v>
      </c>
      <c r="H11" s="339">
        <v>28737</v>
      </c>
      <c r="I11" s="340">
        <f>IF(ISERROR(F11/H11-1),"         /0",IF(F11/H11&gt;5,"  *  ",(F11/H11-1)))</f>
        <v>0.9243831993597105</v>
      </c>
      <c r="J11" s="341"/>
    </row>
    <row r="12" spans="1:10" ht="15.75" customHeight="1" thickBot="1">
      <c r="A12" s="336" t="s">
        <v>51</v>
      </c>
      <c r="B12" s="337">
        <v>3</v>
      </c>
      <c r="C12" s="338">
        <f t="shared" si="0"/>
        <v>2.972719354483901E-06</v>
      </c>
      <c r="D12" s="339">
        <v>20</v>
      </c>
      <c r="E12" s="340">
        <f t="shared" si="2"/>
        <v>-0.85</v>
      </c>
      <c r="F12" s="337">
        <v>238</v>
      </c>
      <c r="G12" s="338">
        <f t="shared" si="1"/>
        <v>5.891942273819353E-05</v>
      </c>
      <c r="H12" s="339">
        <v>27</v>
      </c>
      <c r="I12" s="340" t="str">
        <f>IF(ISERROR(F12/H12-1),"         /0",IF(F12/H12&gt;5,"  *  ",(F12/H12-1)))</f>
        <v>  *  </v>
      </c>
      <c r="J12" s="341"/>
    </row>
    <row r="13" spans="1:10" s="350" customFormat="1" ht="15.75" customHeight="1">
      <c r="A13" s="342" t="s">
        <v>109</v>
      </c>
      <c r="B13" s="343">
        <f>SUM(B14:B18)</f>
        <v>122347</v>
      </c>
      <c r="C13" s="344">
        <f t="shared" si="0"/>
        <v>0.12123443162101395</v>
      </c>
      <c r="D13" s="345">
        <f>SUM(D14:D18)</f>
        <v>98763</v>
      </c>
      <c r="E13" s="346">
        <f>(B13/D13-1)</f>
        <v>0.23879388029930237</v>
      </c>
      <c r="F13" s="347">
        <f>SUM(F14:F18)</f>
        <v>467884</v>
      </c>
      <c r="G13" s="346">
        <f t="shared" si="1"/>
        <v>0.1158296436488947</v>
      </c>
      <c r="H13" s="345">
        <f>SUM(H14:H18)</f>
        <v>357480</v>
      </c>
      <c r="I13" s="348">
        <f>(F13/H13-1)</f>
        <v>0.3088396553653352</v>
      </c>
      <c r="J13" s="349"/>
    </row>
    <row r="14" spans="1:10" ht="15.75" customHeight="1">
      <c r="A14" s="336" t="s">
        <v>47</v>
      </c>
      <c r="B14" s="351">
        <v>69035</v>
      </c>
      <c r="C14" s="338">
        <f t="shared" si="0"/>
        <v>0.06840722687893204</v>
      </c>
      <c r="D14" s="352">
        <v>46846</v>
      </c>
      <c r="E14" s="340">
        <f t="shared" si="2"/>
        <v>0.47365836997822663</v>
      </c>
      <c r="F14" s="353">
        <v>263310</v>
      </c>
      <c r="G14" s="338">
        <f t="shared" si="1"/>
        <v>0.06518518151762075</v>
      </c>
      <c r="H14" s="352">
        <v>200411</v>
      </c>
      <c r="I14" s="340">
        <f>IF(ISERROR(F14/H14-1),"         /0",IF(F14/H14&gt;5,"  *  ",(F14/H14-1)))</f>
        <v>0.31385003817155743</v>
      </c>
      <c r="J14" s="341"/>
    </row>
    <row r="15" spans="1:10" ht="15.75" customHeight="1">
      <c r="A15" s="336" t="s">
        <v>48</v>
      </c>
      <c r="B15" s="351">
        <v>20758</v>
      </c>
      <c r="C15" s="338">
        <f t="shared" si="0"/>
        <v>0.02056923612012561</v>
      </c>
      <c r="D15" s="352">
        <v>11452</v>
      </c>
      <c r="E15" s="340">
        <f t="shared" si="2"/>
        <v>0.812609151239958</v>
      </c>
      <c r="F15" s="353">
        <v>69470</v>
      </c>
      <c r="G15" s="338">
        <f t="shared" si="1"/>
        <v>0.017198034863959263</v>
      </c>
      <c r="H15" s="352">
        <v>29876</v>
      </c>
      <c r="I15" s="340">
        <f>IF(ISERROR(F15/H15-1),"         /0",IF(F15/H15&gt;5,"  *  ",(F15/H15-1)))</f>
        <v>1.3252778149685365</v>
      </c>
      <c r="J15" s="341"/>
    </row>
    <row r="16" spans="1:10" ht="15.75" customHeight="1">
      <c r="A16" s="336" t="s">
        <v>49</v>
      </c>
      <c r="B16" s="351">
        <v>17240</v>
      </c>
      <c r="C16" s="338">
        <f t="shared" si="0"/>
        <v>0.017083227223767487</v>
      </c>
      <c r="D16" s="352">
        <v>21497</v>
      </c>
      <c r="E16" s="340">
        <f t="shared" si="2"/>
        <v>-0.19802763176257154</v>
      </c>
      <c r="F16" s="353">
        <v>70658</v>
      </c>
      <c r="G16" s="338">
        <f t="shared" si="1"/>
        <v>0.01749213685645075</v>
      </c>
      <c r="H16" s="352">
        <v>70232</v>
      </c>
      <c r="I16" s="340">
        <f>IF(ISERROR(F16/H16-1),"         /0",IF(F16/H16&gt;5,"  *  ",(F16/H16-1)))</f>
        <v>0.006065611117439307</v>
      </c>
      <c r="J16" s="341"/>
    </row>
    <row r="17" spans="1:10" ht="15.75" customHeight="1">
      <c r="A17" s="336" t="s">
        <v>50</v>
      </c>
      <c r="B17" s="351">
        <v>15294</v>
      </c>
      <c r="C17" s="338">
        <f t="shared" si="0"/>
        <v>0.015154923269158928</v>
      </c>
      <c r="D17" s="352">
        <v>18968</v>
      </c>
      <c r="E17" s="340">
        <f t="shared" si="2"/>
        <v>-0.19369464361029098</v>
      </c>
      <c r="F17" s="353">
        <v>64369</v>
      </c>
      <c r="G17" s="338">
        <f t="shared" si="1"/>
        <v>0.015935228244683946</v>
      </c>
      <c r="H17" s="352">
        <v>56960</v>
      </c>
      <c r="I17" s="340">
        <f>IF(ISERROR(F17/H17-1),"         /0",IF(F17/H17&gt;5,"  *  ",(F17/H17-1)))</f>
        <v>0.1300737359550561</v>
      </c>
      <c r="J17" s="341"/>
    </row>
    <row r="18" spans="1:10" ht="15.75" customHeight="1" thickBot="1">
      <c r="A18" s="336" t="s">
        <v>51</v>
      </c>
      <c r="B18" s="351">
        <v>20</v>
      </c>
      <c r="C18" s="338">
        <f t="shared" si="0"/>
        <v>1.9818129029892676E-05</v>
      </c>
      <c r="D18" s="352"/>
      <c r="E18" s="340" t="str">
        <f t="shared" si="2"/>
        <v>         /0</v>
      </c>
      <c r="F18" s="353">
        <v>77</v>
      </c>
      <c r="G18" s="338">
        <f t="shared" si="1"/>
        <v>1.9062166180003787E-05</v>
      </c>
      <c r="H18" s="352">
        <v>1</v>
      </c>
      <c r="I18" s="340" t="str">
        <f>IF(ISERROR(F18/H18-1),"         /0",IF(F18/H18&gt;5,"  *  ",(F18/H18-1)))</f>
        <v>  *  </v>
      </c>
      <c r="J18" s="341"/>
    </row>
    <row r="19" spans="1:10" s="350" customFormat="1" ht="15.75" customHeight="1">
      <c r="A19" s="342" t="s">
        <v>110</v>
      </c>
      <c r="B19" s="343">
        <f>SUM(B20:B23)</f>
        <v>80088</v>
      </c>
      <c r="C19" s="344">
        <f t="shared" si="0"/>
        <v>0.07935971588730223</v>
      </c>
      <c r="D19" s="345">
        <f>SUM(D20:D23)</f>
        <v>64040</v>
      </c>
      <c r="E19" s="346">
        <f>(B19/D19-1)</f>
        <v>0.2505933791380388</v>
      </c>
      <c r="F19" s="347">
        <f>SUM(F20:F23)</f>
        <v>338794</v>
      </c>
      <c r="G19" s="344">
        <f t="shared" si="1"/>
        <v>0.08387204582841823</v>
      </c>
      <c r="H19" s="345">
        <f>SUM(H20:H23)</f>
        <v>228269</v>
      </c>
      <c r="I19" s="348">
        <f>(F19/H19-1)</f>
        <v>0.4841875156065869</v>
      </c>
      <c r="J19" s="349"/>
    </row>
    <row r="20" spans="1:10" ht="15.75" customHeight="1">
      <c r="A20" s="354" t="s">
        <v>47</v>
      </c>
      <c r="B20" s="351">
        <v>33611</v>
      </c>
      <c r="C20" s="338">
        <f t="shared" si="0"/>
        <v>0.033305356741186135</v>
      </c>
      <c r="D20" s="352">
        <v>24124</v>
      </c>
      <c r="E20" s="340">
        <f t="shared" si="2"/>
        <v>0.39325982424141936</v>
      </c>
      <c r="F20" s="353">
        <v>141881</v>
      </c>
      <c r="G20" s="338">
        <f t="shared" si="1"/>
        <v>0.03512414545175477</v>
      </c>
      <c r="H20" s="352">
        <v>103683</v>
      </c>
      <c r="I20" s="340">
        <f>IF(ISERROR(F20/H20-1),"         /0",IF(F20/H20&gt;5,"  *  ",(F20/H20-1)))</f>
        <v>0.36841140784892423</v>
      </c>
      <c r="J20" s="341"/>
    </row>
    <row r="21" spans="1:10" ht="15.75" customHeight="1">
      <c r="A21" s="336" t="s">
        <v>48</v>
      </c>
      <c r="B21" s="351">
        <v>20092</v>
      </c>
      <c r="C21" s="338">
        <f t="shared" si="0"/>
        <v>0.019909292423430182</v>
      </c>
      <c r="D21" s="352">
        <v>5109</v>
      </c>
      <c r="E21" s="340">
        <f t="shared" si="2"/>
        <v>2.9326678410647875</v>
      </c>
      <c r="F21" s="353">
        <v>80078</v>
      </c>
      <c r="G21" s="338">
        <f t="shared" si="1"/>
        <v>0.019824157706004458</v>
      </c>
      <c r="H21" s="352">
        <v>5513</v>
      </c>
      <c r="I21" s="340" t="str">
        <f>IF(ISERROR(F21/H21-1),"         /0",IF(F21/H21&gt;5,"  *  ",(F21/H21-1)))</f>
        <v>  *  </v>
      </c>
      <c r="J21" s="341"/>
    </row>
    <row r="22" spans="1:10" ht="15.75" customHeight="1">
      <c r="A22" s="336" t="s">
        <v>50</v>
      </c>
      <c r="B22" s="351">
        <v>13895</v>
      </c>
      <c r="C22" s="338">
        <f t="shared" si="0"/>
        <v>0.013768645143517937</v>
      </c>
      <c r="D22" s="352">
        <v>14598</v>
      </c>
      <c r="E22" s="340">
        <f t="shared" si="2"/>
        <v>-0.048157281819427356</v>
      </c>
      <c r="F22" s="353">
        <v>64159</v>
      </c>
      <c r="G22" s="338">
        <f t="shared" si="1"/>
        <v>0.01588324051873848</v>
      </c>
      <c r="H22" s="352">
        <v>48302</v>
      </c>
      <c r="I22" s="340">
        <f>IF(ISERROR(F22/H22-1),"         /0",IF(F22/H22&gt;5,"  *  ",(F22/H22-1)))</f>
        <v>0.3282886836983976</v>
      </c>
      <c r="J22" s="341"/>
    </row>
    <row r="23" spans="1:10" ht="15.75" customHeight="1" thickBot="1">
      <c r="A23" s="354" t="s">
        <v>49</v>
      </c>
      <c r="B23" s="351">
        <v>12490</v>
      </c>
      <c r="C23" s="338">
        <f t="shared" si="0"/>
        <v>0.012376421579167976</v>
      </c>
      <c r="D23" s="352">
        <v>20209</v>
      </c>
      <c r="E23" s="340">
        <f t="shared" si="2"/>
        <v>-0.38195853332673557</v>
      </c>
      <c r="F23" s="353">
        <v>52676</v>
      </c>
      <c r="G23" s="338">
        <f t="shared" si="1"/>
        <v>0.013040502151920513</v>
      </c>
      <c r="H23" s="352">
        <v>70771</v>
      </c>
      <c r="I23" s="340">
        <f>IF(ISERROR(F23/H23-1),"         /0",IF(F23/H23&gt;5,"  *  ",(F23/H23-1)))</f>
        <v>-0.2556838252956719</v>
      </c>
      <c r="J23" s="341"/>
    </row>
    <row r="24" spans="1:10" s="350" customFormat="1" ht="15.75" customHeight="1">
      <c r="A24" s="342" t="s">
        <v>111</v>
      </c>
      <c r="B24" s="347">
        <f>SUM(B25:B28)</f>
        <v>72008</v>
      </c>
      <c r="C24" s="344">
        <f t="shared" si="0"/>
        <v>0.07135319175922558</v>
      </c>
      <c r="D24" s="345">
        <f>SUM(D25:D28)</f>
        <v>44037</v>
      </c>
      <c r="E24" s="346">
        <f>(B24/D24-1)</f>
        <v>0.6351704248699956</v>
      </c>
      <c r="F24" s="347">
        <f>SUM(F25:F28)</f>
        <v>298827</v>
      </c>
      <c r="G24" s="344">
        <f t="shared" si="1"/>
        <v>0.07397779133859729</v>
      </c>
      <c r="H24" s="345">
        <f>SUM(H25:H28)</f>
        <v>185767</v>
      </c>
      <c r="I24" s="348">
        <f>(F24/H24-1)</f>
        <v>0.6086118632480473</v>
      </c>
      <c r="J24" s="349"/>
    </row>
    <row r="25" spans="1:10" ht="15.75" customHeight="1">
      <c r="A25" s="336" t="s">
        <v>47</v>
      </c>
      <c r="B25" s="353">
        <v>28148</v>
      </c>
      <c r="C25" s="338">
        <f t="shared" si="0"/>
        <v>0.02789203479667095</v>
      </c>
      <c r="D25" s="352">
        <v>23048</v>
      </c>
      <c r="E25" s="340">
        <f t="shared" si="2"/>
        <v>0.2212773342589378</v>
      </c>
      <c r="F25" s="353">
        <v>116553</v>
      </c>
      <c r="G25" s="338">
        <f t="shared" si="1"/>
        <v>0.02885393058153223</v>
      </c>
      <c r="H25" s="352">
        <v>104274</v>
      </c>
      <c r="I25" s="340">
        <f>IF(ISERROR(F25/H25-1),"         /0",IF(F25/H25&gt;5,"  *  ",(F25/H25-1)))</f>
        <v>0.11775706312215894</v>
      </c>
      <c r="J25" s="341"/>
    </row>
    <row r="26" spans="1:10" ht="15.75" customHeight="1">
      <c r="A26" s="336" t="s">
        <v>48</v>
      </c>
      <c r="B26" s="353">
        <v>15705</v>
      </c>
      <c r="C26" s="338">
        <f t="shared" si="0"/>
        <v>0.015562185820723223</v>
      </c>
      <c r="D26" s="352">
        <v>135</v>
      </c>
      <c r="E26" s="340" t="str">
        <f t="shared" si="2"/>
        <v>  *  </v>
      </c>
      <c r="F26" s="353">
        <v>66355</v>
      </c>
      <c r="G26" s="338">
        <f t="shared" si="1"/>
        <v>0.0164268835957682</v>
      </c>
      <c r="H26" s="352">
        <v>701</v>
      </c>
      <c r="I26" s="340" t="str">
        <f>IF(ISERROR(F26/H26-1),"         /0",IF(F26/H26&gt;5,"  *  ",(F26/H26-1)))</f>
        <v>  *  </v>
      </c>
      <c r="J26" s="341"/>
    </row>
    <row r="27" spans="1:10" ht="15.75" customHeight="1">
      <c r="A27" s="336" t="s">
        <v>49</v>
      </c>
      <c r="B27" s="353">
        <v>15263</v>
      </c>
      <c r="C27" s="338">
        <f t="shared" si="0"/>
        <v>0.015124205169162595</v>
      </c>
      <c r="D27" s="352">
        <v>10893</v>
      </c>
      <c r="E27" s="340">
        <f t="shared" si="2"/>
        <v>0.40117506655650415</v>
      </c>
      <c r="F27" s="353">
        <v>62880</v>
      </c>
      <c r="G27" s="338">
        <f t="shared" si="1"/>
        <v>0.015566610511670626</v>
      </c>
      <c r="H27" s="352">
        <v>40626</v>
      </c>
      <c r="I27" s="340">
        <f>IF(ISERROR(F27/H27-1),"         /0",IF(F27/H27&gt;5,"  *  ",(F27/H27-1)))</f>
        <v>0.5477772854822036</v>
      </c>
      <c r="J27" s="341"/>
    </row>
    <row r="28" spans="1:10" ht="15.75" customHeight="1" thickBot="1">
      <c r="A28" s="336" t="s">
        <v>50</v>
      </c>
      <c r="B28" s="353">
        <v>12892</v>
      </c>
      <c r="C28" s="338">
        <f t="shared" si="0"/>
        <v>0.012774765972668817</v>
      </c>
      <c r="D28" s="352">
        <v>9961</v>
      </c>
      <c r="E28" s="340">
        <f t="shared" si="2"/>
        <v>0.29424756550547126</v>
      </c>
      <c r="F28" s="353">
        <v>53039</v>
      </c>
      <c r="G28" s="338">
        <f t="shared" si="1"/>
        <v>0.013130366649626246</v>
      </c>
      <c r="H28" s="352">
        <v>40166</v>
      </c>
      <c r="I28" s="340">
        <f>IF(ISERROR(F28/H28-1),"         /0",IF(F28/H28&gt;5,"  *  ",(F28/H28-1)))</f>
        <v>0.320494945974207</v>
      </c>
      <c r="J28" s="341"/>
    </row>
    <row r="29" spans="1:10" s="350" customFormat="1" ht="15.75" customHeight="1">
      <c r="A29" s="342" t="s">
        <v>115</v>
      </c>
      <c r="B29" s="347">
        <f>SUM(B30:B33)</f>
        <v>31557</v>
      </c>
      <c r="C29" s="344">
        <f t="shared" si="0"/>
        <v>0.03127003488981616</v>
      </c>
      <c r="D29" s="345">
        <f>SUM(D30:D33)</f>
        <v>26242</v>
      </c>
      <c r="E29" s="346">
        <f>(B29/D29-1)</f>
        <v>0.20253791631735396</v>
      </c>
      <c r="F29" s="347">
        <f>SUM(F30:F33)</f>
        <v>119834</v>
      </c>
      <c r="G29" s="344">
        <f t="shared" si="1"/>
        <v>0.02966617690928018</v>
      </c>
      <c r="H29" s="345">
        <f>SUM(H30:H33)</f>
        <v>97190</v>
      </c>
      <c r="I29" s="348">
        <f>(F29/H29-1)</f>
        <v>0.23298693281201777</v>
      </c>
      <c r="J29" s="349"/>
    </row>
    <row r="30" spans="1:10" ht="15.75" customHeight="1">
      <c r="A30" s="336" t="s">
        <v>49</v>
      </c>
      <c r="B30" s="353">
        <v>18248</v>
      </c>
      <c r="C30" s="338">
        <f t="shared" si="0"/>
        <v>0.018082060926874078</v>
      </c>
      <c r="D30" s="352">
        <v>13183</v>
      </c>
      <c r="E30" s="340">
        <f t="shared" si="2"/>
        <v>0.3842069331715088</v>
      </c>
      <c r="F30" s="353">
        <v>69033</v>
      </c>
      <c r="G30" s="338">
        <f t="shared" si="1"/>
        <v>0.017089850881872745</v>
      </c>
      <c r="H30" s="352">
        <v>51468</v>
      </c>
      <c r="I30" s="340">
        <f>IF(ISERROR(F30/H30-1),"         /0",IF(F30/H30&gt;5,"  *  ",(F30/H30-1)))</f>
        <v>0.34128001865236657</v>
      </c>
      <c r="J30" s="341"/>
    </row>
    <row r="31" spans="1:10" ht="15.75" customHeight="1">
      <c r="A31" s="336" t="s">
        <v>47</v>
      </c>
      <c r="B31" s="353">
        <v>9309</v>
      </c>
      <c r="C31" s="338">
        <f t="shared" si="0"/>
        <v>0.009224348156963545</v>
      </c>
      <c r="D31" s="352">
        <v>9963</v>
      </c>
      <c r="E31" s="340">
        <f t="shared" si="2"/>
        <v>-0.06564287865100871</v>
      </c>
      <c r="F31" s="353">
        <v>35295</v>
      </c>
      <c r="G31" s="338">
        <f t="shared" si="1"/>
        <v>0.008737651367834203</v>
      </c>
      <c r="H31" s="352">
        <v>37083</v>
      </c>
      <c r="I31" s="340">
        <f>IF(ISERROR(F31/H31-1),"         /0",IF(F31/H31&gt;5,"  *  ",(F31/H31-1)))</f>
        <v>-0.048216163740797624</v>
      </c>
      <c r="J31" s="341"/>
    </row>
    <row r="32" spans="1:10" ht="15.75" customHeight="1">
      <c r="A32" s="336" t="s">
        <v>48</v>
      </c>
      <c r="B32" s="353">
        <v>4000</v>
      </c>
      <c r="C32" s="338">
        <f t="shared" si="0"/>
        <v>0.003963625805978535</v>
      </c>
      <c r="D32" s="352">
        <v>2972</v>
      </c>
      <c r="E32" s="340">
        <f t="shared" si="2"/>
        <v>0.3458950201884252</v>
      </c>
      <c r="F32" s="353">
        <v>15266</v>
      </c>
      <c r="G32" s="338">
        <f t="shared" si="1"/>
        <v>0.0037792601156355562</v>
      </c>
      <c r="H32" s="352">
        <v>6191</v>
      </c>
      <c r="I32" s="340">
        <f>IF(ISERROR(F32/H32-1),"         /0",IF(F32/H32&gt;5,"  *  ",(F32/H32-1)))</f>
        <v>1.4658375060571798</v>
      </c>
      <c r="J32" s="341"/>
    </row>
    <row r="33" spans="1:10" ht="15.75" customHeight="1" thickBot="1">
      <c r="A33" s="336" t="s">
        <v>65</v>
      </c>
      <c r="B33" s="353">
        <v>0</v>
      </c>
      <c r="C33" s="338">
        <f t="shared" si="0"/>
        <v>0</v>
      </c>
      <c r="D33" s="352">
        <v>124</v>
      </c>
      <c r="E33" s="340">
        <f t="shared" si="2"/>
        <v>-1</v>
      </c>
      <c r="F33" s="353">
        <v>240</v>
      </c>
      <c r="G33" s="338">
        <f t="shared" si="1"/>
        <v>5.941454393767414E-05</v>
      </c>
      <c r="H33" s="352">
        <v>2448</v>
      </c>
      <c r="I33" s="340">
        <f>IF(ISERROR(F33/H33-1),"         /0",IF(F33/H33&gt;5,"  *  ",(F33/H33-1)))</f>
        <v>-0.9019607843137255</v>
      </c>
      <c r="J33" s="341"/>
    </row>
    <row r="34" spans="1:10" s="350" customFormat="1" ht="15.75" customHeight="1">
      <c r="A34" s="342" t="s">
        <v>112</v>
      </c>
      <c r="B34" s="347">
        <f>SUM(B35:B38)</f>
        <v>55639</v>
      </c>
      <c r="C34" s="344">
        <f t="shared" si="0"/>
        <v>0.05513304405470993</v>
      </c>
      <c r="D34" s="345">
        <f>SUM(D35:D38)</f>
        <v>28330</v>
      </c>
      <c r="E34" s="346">
        <f>(B34/D34-1)</f>
        <v>0.963960465937169</v>
      </c>
      <c r="F34" s="347">
        <f>SUM(F35:F38)</f>
        <v>212429</v>
      </c>
      <c r="G34" s="344">
        <f t="shared" si="1"/>
        <v>0.052589050642234084</v>
      </c>
      <c r="H34" s="345">
        <f>SUM(H35:H38)</f>
        <v>113301</v>
      </c>
      <c r="I34" s="348">
        <f>(F34/H34-1)</f>
        <v>0.8749084297579015</v>
      </c>
      <c r="J34" s="349"/>
    </row>
    <row r="35" spans="1:10" ht="15.75" customHeight="1">
      <c r="A35" s="336" t="s">
        <v>49</v>
      </c>
      <c r="B35" s="353">
        <v>20233</v>
      </c>
      <c r="C35" s="338">
        <f t="shared" si="0"/>
        <v>0.020049010233090924</v>
      </c>
      <c r="D35" s="352">
        <v>17764</v>
      </c>
      <c r="E35" s="340">
        <f t="shared" si="2"/>
        <v>0.13898896644899805</v>
      </c>
      <c r="F35" s="353">
        <v>79388</v>
      </c>
      <c r="G35" s="338">
        <f t="shared" si="1"/>
        <v>0.019653340892183645</v>
      </c>
      <c r="H35" s="352">
        <v>70137</v>
      </c>
      <c r="I35" s="340">
        <f>IF(ISERROR(F35/H35-1),"         /0",IF(F35/H35&gt;5,"  *  ",(F35/H35-1)))</f>
        <v>0.13189899767597701</v>
      </c>
      <c r="J35" s="341"/>
    </row>
    <row r="36" spans="1:10" ht="15.75" customHeight="1">
      <c r="A36" s="336" t="s">
        <v>47</v>
      </c>
      <c r="B36" s="353">
        <v>13769</v>
      </c>
      <c r="C36" s="338">
        <f t="shared" si="0"/>
        <v>0.013643790930629613</v>
      </c>
      <c r="D36" s="352">
        <v>3695</v>
      </c>
      <c r="E36" s="340">
        <f t="shared" si="2"/>
        <v>2.7263870094722598</v>
      </c>
      <c r="F36" s="353">
        <v>45734</v>
      </c>
      <c r="G36" s="338">
        <f t="shared" si="1"/>
        <v>0.011321936468523289</v>
      </c>
      <c r="H36" s="352">
        <v>17849</v>
      </c>
      <c r="I36" s="340">
        <f>IF(ISERROR(F36/H36-1),"         /0",IF(F36/H36&gt;5,"  *  ",(F36/H36-1)))</f>
        <v>1.562272396212673</v>
      </c>
      <c r="J36" s="341"/>
    </row>
    <row r="37" spans="1:10" ht="15.75" customHeight="1">
      <c r="A37" s="336" t="s">
        <v>48</v>
      </c>
      <c r="B37" s="353">
        <v>12152</v>
      </c>
      <c r="C37" s="338">
        <f t="shared" si="0"/>
        <v>0.012041495198562789</v>
      </c>
      <c r="D37" s="352">
        <v>116</v>
      </c>
      <c r="E37" s="340" t="str">
        <f t="shared" si="2"/>
        <v>  *  </v>
      </c>
      <c r="F37" s="353">
        <v>48172</v>
      </c>
      <c r="G37" s="338">
        <f t="shared" si="1"/>
        <v>0.011925489210690162</v>
      </c>
      <c r="H37" s="352">
        <v>287</v>
      </c>
      <c r="I37" s="340" t="str">
        <f>IF(ISERROR(F37/H37-1),"         /0",IF(F37/H37&gt;5,"  *  ",(F37/H37-1)))</f>
        <v>  *  </v>
      </c>
      <c r="J37" s="341"/>
    </row>
    <row r="38" spans="1:10" ht="15.75" customHeight="1" thickBot="1">
      <c r="A38" s="336" t="s">
        <v>50</v>
      </c>
      <c r="B38" s="353">
        <v>9485</v>
      </c>
      <c r="C38" s="338">
        <f t="shared" si="0"/>
        <v>0.009398747692426601</v>
      </c>
      <c r="D38" s="352">
        <v>6755</v>
      </c>
      <c r="E38" s="340">
        <f t="shared" si="2"/>
        <v>0.40414507772020736</v>
      </c>
      <c r="F38" s="353">
        <v>39135</v>
      </c>
      <c r="G38" s="338">
        <f t="shared" si="1"/>
        <v>0.00968828407083699</v>
      </c>
      <c r="H38" s="352">
        <v>25028</v>
      </c>
      <c r="I38" s="340">
        <f>IF(ISERROR(F38/H38-1),"         /0",IF(F38/H38&gt;5,"  *  ",(F38/H38-1)))</f>
        <v>0.5636487134409462</v>
      </c>
      <c r="J38" s="341"/>
    </row>
    <row r="39" spans="1:10" s="350" customFormat="1" ht="15.75" customHeight="1">
      <c r="A39" s="342" t="s">
        <v>114</v>
      </c>
      <c r="B39" s="347">
        <f>SUM(B40:B43)</f>
        <v>38843</v>
      </c>
      <c r="C39" s="344">
        <f t="shared" si="0"/>
        <v>0.038489779295406056</v>
      </c>
      <c r="D39" s="345">
        <f>SUM(D40:D43)</f>
        <v>20593</v>
      </c>
      <c r="E39" s="346">
        <f>(B39/D39-1)</f>
        <v>0.886223473996018</v>
      </c>
      <c r="F39" s="347">
        <f>SUM(F40:F43)</f>
        <v>150798</v>
      </c>
      <c r="G39" s="344">
        <f t="shared" si="1"/>
        <v>0.037331643319639105</v>
      </c>
      <c r="H39" s="345">
        <f>SUM(H40:H43)</f>
        <v>82537</v>
      </c>
      <c r="I39" s="348">
        <f>(F39/H39-1)</f>
        <v>0.8270351478730751</v>
      </c>
      <c r="J39" s="349"/>
    </row>
    <row r="40" spans="1:10" ht="15.75" customHeight="1">
      <c r="A40" s="336" t="s">
        <v>47</v>
      </c>
      <c r="B40" s="353">
        <v>11478</v>
      </c>
      <c r="C40" s="338">
        <f aca="true" t="shared" si="3" ref="C40:C60">(B40/$B$6)</f>
        <v>0.011373624250255406</v>
      </c>
      <c r="D40" s="352">
        <v>8203</v>
      </c>
      <c r="E40" s="340">
        <f t="shared" si="2"/>
        <v>0.3992441789589174</v>
      </c>
      <c r="F40" s="353">
        <v>40423</v>
      </c>
      <c r="G40" s="338">
        <f aca="true" t="shared" si="4" ref="G40:G60">(F40/$F$6)</f>
        <v>0.010007142123302507</v>
      </c>
      <c r="H40" s="352">
        <v>39222</v>
      </c>
      <c r="I40" s="340">
        <f>IF(ISERROR(F40/H40-1),"         /0",IF(F40/H40&gt;5,"  *  ",(F40/H40-1)))</f>
        <v>0.030620570088215837</v>
      </c>
      <c r="J40" s="341"/>
    </row>
    <row r="41" spans="1:10" ht="15.75" customHeight="1">
      <c r="A41" s="336" t="s">
        <v>50</v>
      </c>
      <c r="B41" s="353">
        <v>9537</v>
      </c>
      <c r="C41" s="338">
        <f t="shared" si="3"/>
        <v>0.009450274827904321</v>
      </c>
      <c r="D41" s="352">
        <v>6507</v>
      </c>
      <c r="E41" s="340">
        <f t="shared" si="2"/>
        <v>0.4656523743660672</v>
      </c>
      <c r="F41" s="353">
        <v>39244</v>
      </c>
      <c r="G41" s="338">
        <f t="shared" si="4"/>
        <v>0.009715268176208684</v>
      </c>
      <c r="H41" s="352">
        <v>25170</v>
      </c>
      <c r="I41" s="340">
        <f>IF(ISERROR(F41/H41-1),"         /0",IF(F41/H41&gt;5,"  *  ",(F41/H41-1)))</f>
        <v>0.5591577274533175</v>
      </c>
      <c r="J41" s="341"/>
    </row>
    <row r="42" spans="1:10" ht="15.75" customHeight="1">
      <c r="A42" s="336" t="s">
        <v>49</v>
      </c>
      <c r="B42" s="353">
        <v>9010</v>
      </c>
      <c r="C42" s="338">
        <f t="shared" si="3"/>
        <v>0.00892806712796665</v>
      </c>
      <c r="D42" s="352">
        <v>5830</v>
      </c>
      <c r="E42" s="340">
        <f t="shared" si="2"/>
        <v>0.5454545454545454</v>
      </c>
      <c r="F42" s="353">
        <v>36976</v>
      </c>
      <c r="G42" s="338">
        <f t="shared" si="4"/>
        <v>0.009153800735997662</v>
      </c>
      <c r="H42" s="352">
        <v>17938</v>
      </c>
      <c r="I42" s="340">
        <f>IF(ISERROR(F42/H42-1),"         /0",IF(F42/H42&gt;5,"  *  ",(F42/H42-1)))</f>
        <v>1.0613223324785372</v>
      </c>
      <c r="J42" s="341"/>
    </row>
    <row r="43" spans="1:10" ht="15.75" customHeight="1" thickBot="1">
      <c r="A43" s="336" t="s">
        <v>48</v>
      </c>
      <c r="B43" s="353">
        <v>8818</v>
      </c>
      <c r="C43" s="338">
        <f t="shared" si="3"/>
        <v>0.00873781308927968</v>
      </c>
      <c r="D43" s="352">
        <v>53</v>
      </c>
      <c r="E43" s="340" t="str">
        <f t="shared" si="2"/>
        <v>  *  </v>
      </c>
      <c r="F43" s="353">
        <v>34155</v>
      </c>
      <c r="G43" s="338">
        <f t="shared" si="4"/>
        <v>0.008455432284130251</v>
      </c>
      <c r="H43" s="352">
        <v>207</v>
      </c>
      <c r="I43" s="340" t="str">
        <f>IF(ISERROR(F43/H43-1),"         /0",IF(F43/H43&gt;5,"  *  ",(F43/H43-1)))</f>
        <v>  *  </v>
      </c>
      <c r="J43" s="341"/>
    </row>
    <row r="44" spans="1:10" s="350" customFormat="1" ht="15.75" customHeight="1">
      <c r="A44" s="342" t="s">
        <v>120</v>
      </c>
      <c r="B44" s="347">
        <f>SUM(B45:B47)</f>
        <v>14252</v>
      </c>
      <c r="C44" s="344">
        <f t="shared" si="3"/>
        <v>0.01412239874670152</v>
      </c>
      <c r="D44" s="345">
        <f>SUM(D45:D47)</f>
        <v>10162</v>
      </c>
      <c r="E44" s="346">
        <f>(B44/D44-1)</f>
        <v>0.402479826805747</v>
      </c>
      <c r="F44" s="347">
        <f>SUM(F45:F47)</f>
        <v>54546</v>
      </c>
      <c r="G44" s="344">
        <f t="shared" si="4"/>
        <v>0.01350344047343489</v>
      </c>
      <c r="H44" s="345">
        <f>SUM(H45:H47)</f>
        <v>38482</v>
      </c>
      <c r="I44" s="348">
        <f>(F44/H44-1)</f>
        <v>0.4174419208980822</v>
      </c>
      <c r="J44" s="349"/>
    </row>
    <row r="45" spans="1:10" ht="15.75" customHeight="1">
      <c r="A45" s="354" t="s">
        <v>47</v>
      </c>
      <c r="B45" s="353">
        <v>10714</v>
      </c>
      <c r="C45" s="338">
        <f>(B45/$B$6)</f>
        <v>0.010616571721313505</v>
      </c>
      <c r="D45" s="352">
        <v>7512</v>
      </c>
      <c r="E45" s="340">
        <f t="shared" si="2"/>
        <v>0.42625133120340797</v>
      </c>
      <c r="F45" s="353">
        <v>41538</v>
      </c>
      <c r="G45" s="338">
        <f t="shared" si="4"/>
        <v>0.010283172192012953</v>
      </c>
      <c r="H45" s="352">
        <v>28541</v>
      </c>
      <c r="I45" s="340">
        <f>IF(ISERROR(F45/H45-1),"         /0",IF(F45/H45&gt;5,"  *  ",(F45/H45-1)))</f>
        <v>0.4553799796783575</v>
      </c>
      <c r="J45" s="341"/>
    </row>
    <row r="46" spans="1:10" ht="15.75" customHeight="1">
      <c r="A46" s="354" t="s">
        <v>49</v>
      </c>
      <c r="B46" s="353">
        <v>2742</v>
      </c>
      <c r="C46" s="338">
        <f>(B46/$B$6)</f>
        <v>0.0027170654899982857</v>
      </c>
      <c r="D46" s="352">
        <v>2295</v>
      </c>
      <c r="E46" s="340">
        <f t="shared" si="2"/>
        <v>0.19477124183006533</v>
      </c>
      <c r="F46" s="353">
        <v>10211</v>
      </c>
      <c r="G46" s="338">
        <f t="shared" si="4"/>
        <v>0.0025278412839482944</v>
      </c>
      <c r="H46" s="352">
        <v>9052</v>
      </c>
      <c r="I46" s="340">
        <f>IF(ISERROR(F46/H46-1),"         /0",IF(F46/H46&gt;5,"  *  ",(F46/H46-1)))</f>
        <v>0.12803800265134768</v>
      </c>
      <c r="J46" s="341"/>
    </row>
    <row r="47" spans="1:10" ht="15.75" customHeight="1" thickBot="1">
      <c r="A47" s="354" t="s">
        <v>65</v>
      </c>
      <c r="B47" s="353">
        <v>796</v>
      </c>
      <c r="C47" s="338">
        <f>(B47/$B$6)</f>
        <v>0.0007887615353897284</v>
      </c>
      <c r="D47" s="352">
        <v>355</v>
      </c>
      <c r="E47" s="340">
        <f t="shared" si="2"/>
        <v>1.2422535211267607</v>
      </c>
      <c r="F47" s="353">
        <v>2797</v>
      </c>
      <c r="G47" s="338">
        <f t="shared" si="4"/>
        <v>0.000692426997473644</v>
      </c>
      <c r="H47" s="352">
        <v>889</v>
      </c>
      <c r="I47" s="340">
        <f>IF(ISERROR(F47/H47-1),"         /0",IF(F47/H47&gt;5,"  *  ",(F47/H47-1)))</f>
        <v>2.1462317210348707</v>
      </c>
      <c r="J47" s="341"/>
    </row>
    <row r="48" spans="1:10" ht="15.75" customHeight="1">
      <c r="A48" s="342" t="s">
        <v>116</v>
      </c>
      <c r="B48" s="347">
        <f>SUM(B49:B52)</f>
        <v>26759</v>
      </c>
      <c r="C48" s="344">
        <f t="shared" si="3"/>
        <v>0.026515665735544904</v>
      </c>
      <c r="D48" s="345">
        <f>SUM(D49:D52)</f>
        <v>13906</v>
      </c>
      <c r="E48" s="346">
        <f>(B48/D48-1)</f>
        <v>0.9242772903782539</v>
      </c>
      <c r="F48" s="347">
        <f>SUM(F49:F52)</f>
        <v>107003</v>
      </c>
      <c r="G48" s="344">
        <f t="shared" si="4"/>
        <v>0.026489726854012276</v>
      </c>
      <c r="H48" s="345">
        <f>SUM(H49:H52)</f>
        <v>55499</v>
      </c>
      <c r="I48" s="348">
        <f>(F48/H48-1)</f>
        <v>0.9280167210220005</v>
      </c>
      <c r="J48" s="341"/>
    </row>
    <row r="49" spans="1:10" ht="15.75" customHeight="1">
      <c r="A49" s="354" t="s">
        <v>48</v>
      </c>
      <c r="B49" s="353">
        <v>9554</v>
      </c>
      <c r="C49" s="338">
        <f>(B49/$B$6)</f>
        <v>0.009467120237579731</v>
      </c>
      <c r="D49" s="352">
        <v>101</v>
      </c>
      <c r="E49" s="340" t="str">
        <f t="shared" si="2"/>
        <v>  *  </v>
      </c>
      <c r="F49" s="353">
        <v>40358</v>
      </c>
      <c r="G49" s="338">
        <f t="shared" si="4"/>
        <v>0.009991050684319387</v>
      </c>
      <c r="H49" s="352">
        <v>409</v>
      </c>
      <c r="I49" s="340" t="str">
        <f>IF(ISERROR(F49/H49-1),"         /0",IF(F49/H49&gt;5,"  *  ",(F49/H49-1)))</f>
        <v>  *  </v>
      </c>
      <c r="J49" s="341"/>
    </row>
    <row r="50" spans="1:10" ht="15.75" customHeight="1">
      <c r="A50" s="354" t="s">
        <v>50</v>
      </c>
      <c r="B50" s="353">
        <v>8809</v>
      </c>
      <c r="C50" s="338">
        <f>(B50/$B$6)</f>
        <v>0.008728894931216228</v>
      </c>
      <c r="D50" s="352">
        <v>6623</v>
      </c>
      <c r="E50" s="340">
        <f>IF(ISERROR(B50/D50-1),"         /0",IF(B50/D50&gt;5,"  *  ",(B50/D50-1)))</f>
        <v>0.3300619054809</v>
      </c>
      <c r="F50" s="353">
        <v>35828</v>
      </c>
      <c r="G50" s="338">
        <f t="shared" si="4"/>
        <v>0.008869601167495788</v>
      </c>
      <c r="H50" s="352">
        <v>25902</v>
      </c>
      <c r="I50" s="340">
        <f>IF(ISERROR(F50/H50-1),"         /0",IF(F50/H50&gt;5,"  *  ",(F50/H50-1)))</f>
        <v>0.383213651455486</v>
      </c>
      <c r="J50" s="341"/>
    </row>
    <row r="51" spans="1:10" ht="15.75" customHeight="1">
      <c r="A51" s="354" t="s">
        <v>49</v>
      </c>
      <c r="B51" s="353">
        <v>8396</v>
      </c>
      <c r="C51" s="338">
        <f>(B51/$B$6)</f>
        <v>0.008319650566748944</v>
      </c>
      <c r="D51" s="352">
        <v>7182</v>
      </c>
      <c r="E51" s="340">
        <f t="shared" si="2"/>
        <v>0.16903369534948487</v>
      </c>
      <c r="F51" s="353">
        <v>30731</v>
      </c>
      <c r="G51" s="338">
        <f t="shared" si="4"/>
        <v>0.007607784790619434</v>
      </c>
      <c r="H51" s="352">
        <v>29188</v>
      </c>
      <c r="I51" s="340">
        <f>IF(ISERROR(F51/H51-1),"         /0",IF(F51/H51&gt;5,"  *  ",(F51/H51-1)))</f>
        <v>0.05286419076332738</v>
      </c>
      <c r="J51" s="341"/>
    </row>
    <row r="52" spans="1:10" ht="15.75" customHeight="1" thickBot="1">
      <c r="A52" s="354" t="s">
        <v>51</v>
      </c>
      <c r="B52" s="353"/>
      <c r="C52" s="338">
        <f>(B52/$B$6)</f>
        <v>0</v>
      </c>
      <c r="D52" s="352"/>
      <c r="E52" s="340" t="str">
        <f t="shared" si="2"/>
        <v>         /0</v>
      </c>
      <c r="F52" s="353">
        <v>86</v>
      </c>
      <c r="G52" s="338">
        <f t="shared" si="4"/>
        <v>2.1290211577666568E-05</v>
      </c>
      <c r="H52" s="352"/>
      <c r="I52" s="340" t="str">
        <f>IF(ISERROR(F52/H52-1),"         /0",IF(F52/H52&gt;5,"  *  ",(F52/H52-1)))</f>
        <v>         /0</v>
      </c>
      <c r="J52" s="341"/>
    </row>
    <row r="53" spans="1:10" s="350" customFormat="1" ht="15.75" customHeight="1" thickBot="1">
      <c r="A53" s="355" t="s">
        <v>151</v>
      </c>
      <c r="B53" s="356">
        <f>SUM(B54:B60)</f>
        <v>434727</v>
      </c>
      <c r="C53" s="357">
        <f t="shared" si="3"/>
        <v>0.43077378893890766</v>
      </c>
      <c r="D53" s="358">
        <f>SUM(D54:D60)</f>
        <v>356039</v>
      </c>
      <c r="E53" s="359">
        <f>(B53/D53-1)</f>
        <v>0.22100949615070253</v>
      </c>
      <c r="F53" s="356">
        <f>SUM(F54:F60)</f>
        <v>1790331</v>
      </c>
      <c r="G53" s="357">
        <f t="shared" si="4"/>
        <v>0.44321541609366705</v>
      </c>
      <c r="H53" s="358">
        <f>SUM(H54:H60)</f>
        <v>1418895</v>
      </c>
      <c r="I53" s="359">
        <f>(F53/H53-1)</f>
        <v>0.2617783556922817</v>
      </c>
      <c r="J53" s="349"/>
    </row>
    <row r="54" spans="1:10" ht="15.75" customHeight="1">
      <c r="A54" s="360" t="s">
        <v>47</v>
      </c>
      <c r="B54" s="361">
        <v>117466</v>
      </c>
      <c r="C54" s="362">
        <f t="shared" si="3"/>
        <v>0.11639781723126864</v>
      </c>
      <c r="D54" s="363">
        <v>84995</v>
      </c>
      <c r="E54" s="364">
        <f t="shared" si="2"/>
        <v>0.38203423730807695</v>
      </c>
      <c r="F54" s="361">
        <v>470013</v>
      </c>
      <c r="G54" s="365">
        <f t="shared" si="4"/>
        <v>0.11635670016574182</v>
      </c>
      <c r="H54" s="366">
        <v>343466</v>
      </c>
      <c r="I54" s="364">
        <f aca="true" t="shared" si="5" ref="I54:I60">IF(ISERROR(F54/H54-1),"         /0",IF(F54/H54&gt;5,"  *  ",(F54/H54-1)))</f>
        <v>0.3684411266326215</v>
      </c>
      <c r="J54" s="341"/>
    </row>
    <row r="55" spans="1:10" ht="15.75" customHeight="1">
      <c r="A55" s="336" t="s">
        <v>48</v>
      </c>
      <c r="B55" s="353">
        <v>107153</v>
      </c>
      <c r="C55" s="338">
        <f t="shared" si="3"/>
        <v>0.10617859899700449</v>
      </c>
      <c r="D55" s="352">
        <v>60660</v>
      </c>
      <c r="E55" s="340">
        <f t="shared" si="2"/>
        <v>0.7664523574019122</v>
      </c>
      <c r="F55" s="353">
        <v>420804</v>
      </c>
      <c r="G55" s="367">
        <f t="shared" si="4"/>
        <v>0.10417449061312097</v>
      </c>
      <c r="H55" s="368">
        <v>238707</v>
      </c>
      <c r="I55" s="340">
        <f t="shared" si="5"/>
        <v>0.7628473400444897</v>
      </c>
      <c r="J55" s="341"/>
    </row>
    <row r="56" spans="1:10" ht="15.75" customHeight="1">
      <c r="A56" s="336" t="s">
        <v>51</v>
      </c>
      <c r="B56" s="353">
        <v>67366</v>
      </c>
      <c r="C56" s="338">
        <f t="shared" si="3"/>
        <v>0.06675340401138749</v>
      </c>
      <c r="D56" s="352">
        <v>67997</v>
      </c>
      <c r="E56" s="340">
        <f t="shared" si="2"/>
        <v>-0.009279821168580948</v>
      </c>
      <c r="F56" s="353">
        <v>270355</v>
      </c>
      <c r="G56" s="367">
        <f t="shared" si="4"/>
        <v>0.06692924594279122</v>
      </c>
      <c r="H56" s="368">
        <v>272615</v>
      </c>
      <c r="I56" s="340">
        <f t="shared" si="5"/>
        <v>-0.00829007941602622</v>
      </c>
      <c r="J56" s="341"/>
    </row>
    <row r="57" spans="1:10" ht="15.75" customHeight="1">
      <c r="A57" s="336" t="s">
        <v>50</v>
      </c>
      <c r="B57" s="353">
        <v>56746</v>
      </c>
      <c r="C57" s="338">
        <f t="shared" si="3"/>
        <v>0.05622997749651449</v>
      </c>
      <c r="D57" s="352">
        <v>58533</v>
      </c>
      <c r="E57" s="340">
        <f t="shared" si="2"/>
        <v>-0.030529786616096954</v>
      </c>
      <c r="F57" s="353">
        <v>265319</v>
      </c>
      <c r="G57" s="367">
        <f t="shared" si="4"/>
        <v>0.06568253076249903</v>
      </c>
      <c r="H57" s="368">
        <v>238159</v>
      </c>
      <c r="I57" s="340">
        <f t="shared" si="5"/>
        <v>0.11404145969709312</v>
      </c>
      <c r="J57" s="341"/>
    </row>
    <row r="58" spans="1:10" ht="15.75" customHeight="1">
      <c r="A58" s="336" t="s">
        <v>49</v>
      </c>
      <c r="B58" s="353">
        <v>48949</v>
      </c>
      <c r="C58" s="338">
        <f t="shared" si="3"/>
        <v>0.04850387989421083</v>
      </c>
      <c r="D58" s="352">
        <v>48822</v>
      </c>
      <c r="E58" s="340">
        <f t="shared" si="2"/>
        <v>0.002601286305354167</v>
      </c>
      <c r="F58" s="353">
        <v>207680</v>
      </c>
      <c r="G58" s="367">
        <f t="shared" si="4"/>
        <v>0.05141338535406736</v>
      </c>
      <c r="H58" s="368">
        <v>194574</v>
      </c>
      <c r="I58" s="340">
        <f t="shared" si="5"/>
        <v>0.06735740643662558</v>
      </c>
      <c r="J58" s="341"/>
    </row>
    <row r="59" spans="1:11" ht="15.75" customHeight="1">
      <c r="A59" s="336" t="s">
        <v>52</v>
      </c>
      <c r="B59" s="353">
        <v>24059</v>
      </c>
      <c r="C59" s="338">
        <f t="shared" si="3"/>
        <v>0.023840218316509395</v>
      </c>
      <c r="D59" s="352">
        <v>22192</v>
      </c>
      <c r="E59" s="340">
        <f t="shared" si="2"/>
        <v>0.08412941600576795</v>
      </c>
      <c r="F59" s="353">
        <v>99569</v>
      </c>
      <c r="G59" s="367">
        <f t="shared" si="4"/>
        <v>0.02464936135554282</v>
      </c>
      <c r="H59" s="368">
        <v>86640</v>
      </c>
      <c r="I59" s="340">
        <f t="shared" si="5"/>
        <v>0.14922668513388726</v>
      </c>
      <c r="J59" s="341"/>
      <c r="K59" s="316"/>
    </row>
    <row r="60" spans="1:10" ht="15.75" customHeight="1" thickBot="1">
      <c r="A60" s="369" t="s">
        <v>53</v>
      </c>
      <c r="B60" s="370">
        <v>12988</v>
      </c>
      <c r="C60" s="371">
        <f t="shared" si="3"/>
        <v>0.012869892992012303</v>
      </c>
      <c r="D60" s="372">
        <v>12840</v>
      </c>
      <c r="E60" s="373">
        <f t="shared" si="2"/>
        <v>0.011526479750778806</v>
      </c>
      <c r="F60" s="370">
        <v>56591</v>
      </c>
      <c r="G60" s="374">
        <f t="shared" si="4"/>
        <v>0.014009701899903823</v>
      </c>
      <c r="H60" s="375">
        <v>44734</v>
      </c>
      <c r="I60" s="373">
        <f t="shared" si="5"/>
        <v>0.26505566235972644</v>
      </c>
      <c r="J60" s="341"/>
    </row>
    <row r="61" ht="15.75" customHeight="1">
      <c r="A61" s="376" t="s">
        <v>152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61:I65536 E61:E65536 I3:I5 E3:E5">
    <cfRule type="cellIs" priority="1" dxfId="0" operator="lessThan" stopIfTrue="1">
      <formula>0</formula>
    </cfRule>
  </conditionalFormatting>
  <conditionalFormatting sqref="E6:E60 I6:I60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55" right="0.39" top="0.27" bottom="0.18" header="0.25" footer="0.18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Estadisticos Abril 2010</dc:title>
  <dc:subject/>
  <dc:creator>Usuario</dc:creator>
  <cp:keywords/>
  <dc:description/>
  <cp:lastModifiedBy>79575522</cp:lastModifiedBy>
  <dcterms:created xsi:type="dcterms:W3CDTF">2002-04-29T22:00:00Z</dcterms:created>
  <dcterms:modified xsi:type="dcterms:W3CDTF">2010-05-31T21:32:45Z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AEVVZYF6TF2M-634-9</vt:lpwstr>
  </property>
  <property fmtid="{D5CDD505-2E9C-101B-9397-08002B2CF9AE}" pid="3" name="_dlc_DocIdItemGuid">
    <vt:lpwstr>323e945e-4ff1-4074-bcc0-73493e8e66b5</vt:lpwstr>
  </property>
  <property fmtid="{D5CDD505-2E9C-101B-9397-08002B2CF9AE}" pid="4" name="_dlc_DocIdUrl">
    <vt:lpwstr>http://bog127/AAeronautica/Estadisticas/TAereo/EOperacionales/BolPubAnte/_layouts/DocIdRedir.aspx?ID=AEVVZYF6TF2M-634-9, AEVVZYF6TF2M-634-9</vt:lpwstr>
  </property>
  <property fmtid="{D5CDD505-2E9C-101B-9397-08002B2CF9AE}" pid="5" name="Clase">
    <vt:lpwstr>Origen-Destino AÑO 2010</vt:lpwstr>
  </property>
  <property fmtid="{D5CDD505-2E9C-101B-9397-08002B2CF9AE}" pid="6" name="Sesion">
    <vt:lpwstr>Boletines Mensuales Origen-Destino</vt:lpwstr>
  </property>
  <property fmtid="{D5CDD505-2E9C-101B-9397-08002B2CF9AE}" pid="7" name="Orden">
    <vt:lpwstr>85.0000000000000</vt:lpwstr>
  </property>
  <property fmtid="{D5CDD505-2E9C-101B-9397-08002B2CF9AE}" pid="8" name="TaskStatus">
    <vt:lpwstr/>
  </property>
  <property fmtid="{D5CDD505-2E9C-101B-9397-08002B2CF9AE}" pid="9" name="Vigencia">
    <vt:lpwstr>2010</vt:lpwstr>
  </property>
  <property fmtid="{D5CDD505-2E9C-101B-9397-08002B2CF9AE}" pid="10" name="Transporte aéreo">
    <vt:lpwstr>Transporte aéreo</vt:lpwstr>
  </property>
  <property fmtid="{D5CDD505-2E9C-101B-9397-08002B2CF9AE}" pid="11" name="Taxis aéreos">
    <vt:lpwstr>Origen - Destino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